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C193F243-1410-405C-999F-552A2845E886}" xr6:coauthVersionLast="47" xr6:coauthVersionMax="47" xr10:uidLastSave="{00000000-0000-0000-0000-000000000000}"/>
  <bookViews>
    <workbookView xWindow="28680" yWindow="-3330" windowWidth="29040" windowHeight="15720" activeTab="1" xr2:uid="{00000000-000D-0000-FFFF-FFFF00000000}"/>
  </bookViews>
  <sheets>
    <sheet name="Transwell+wound+tube" sheetId="3" r:id="rId1"/>
    <sheet name="WB" sheetId="4" r:id="rId2"/>
    <sheet name="ALP" sheetId="5" r:id="rId3"/>
    <sheet name="ARS" sheetId="6" r:id="rId4"/>
    <sheet name="IF-OPN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7" l="1"/>
  <c r="E7" i="7"/>
  <c r="D7" i="7"/>
  <c r="C7" i="7"/>
  <c r="B7" i="7"/>
  <c r="E5" i="6"/>
  <c r="D5" i="6"/>
  <c r="C5" i="6"/>
  <c r="B5" i="6"/>
  <c r="A5" i="6"/>
  <c r="E5" i="5"/>
  <c r="D5" i="5"/>
  <c r="C5" i="5"/>
  <c r="B5" i="5"/>
  <c r="A5" i="5"/>
  <c r="M22" i="4"/>
  <c r="L22" i="4"/>
  <c r="K22" i="4"/>
  <c r="J22" i="4"/>
  <c r="I22" i="4"/>
  <c r="F22" i="4"/>
  <c r="F23" i="4" s="1"/>
  <c r="E22" i="4"/>
  <c r="D22" i="4"/>
  <c r="C22" i="4"/>
  <c r="B22" i="4"/>
  <c r="M21" i="4"/>
  <c r="L21" i="4"/>
  <c r="K21" i="4"/>
  <c r="J21" i="4"/>
  <c r="I21" i="4"/>
  <c r="F21" i="4"/>
  <c r="E21" i="4"/>
  <c r="D21" i="4"/>
  <c r="C21" i="4"/>
  <c r="B21" i="4"/>
  <c r="M20" i="4"/>
  <c r="M23" i="4" s="1"/>
  <c r="L20" i="4"/>
  <c r="L23" i="4" s="1"/>
  <c r="K20" i="4"/>
  <c r="K23" i="4" s="1"/>
  <c r="J20" i="4"/>
  <c r="J23" i="4" s="1"/>
  <c r="I20" i="4"/>
  <c r="I23" i="4" s="1"/>
  <c r="F20" i="4"/>
  <c r="E20" i="4"/>
  <c r="E23" i="4" s="1"/>
  <c r="D20" i="4"/>
  <c r="D23" i="4" s="1"/>
  <c r="C20" i="4"/>
  <c r="C23" i="4" s="1"/>
  <c r="B20" i="4"/>
  <c r="B23" i="4" s="1"/>
  <c r="L10" i="4"/>
  <c r="F10" i="4"/>
  <c r="E10" i="4"/>
  <c r="D10" i="4"/>
  <c r="M9" i="4"/>
  <c r="L9" i="4"/>
  <c r="K9" i="4"/>
  <c r="J9" i="4"/>
  <c r="I9" i="4"/>
  <c r="F9" i="4"/>
  <c r="E9" i="4"/>
  <c r="D9" i="4"/>
  <c r="C9" i="4"/>
  <c r="B9" i="4"/>
  <c r="M8" i="4"/>
  <c r="L8" i="4"/>
  <c r="K8" i="4"/>
  <c r="J8" i="4"/>
  <c r="I8" i="4"/>
  <c r="F8" i="4"/>
  <c r="E8" i="4"/>
  <c r="D8" i="4"/>
  <c r="C8" i="4"/>
  <c r="B8" i="4"/>
  <c r="M7" i="4"/>
  <c r="M10" i="4" s="1"/>
  <c r="L7" i="4"/>
  <c r="K7" i="4"/>
  <c r="K10" i="4" s="1"/>
  <c r="J7" i="4"/>
  <c r="J10" i="4" s="1"/>
  <c r="I7" i="4"/>
  <c r="I10" i="4" s="1"/>
  <c r="F7" i="4"/>
  <c r="E7" i="4"/>
  <c r="D7" i="4"/>
  <c r="C7" i="4"/>
  <c r="C10" i="4" s="1"/>
  <c r="B7" i="4"/>
  <c r="B10" i="4" s="1"/>
  <c r="F41" i="3"/>
  <c r="E41" i="3"/>
  <c r="D41" i="3"/>
  <c r="C41" i="3"/>
  <c r="B41" i="3"/>
  <c r="L40" i="3"/>
  <c r="K40" i="3"/>
  <c r="J40" i="3"/>
  <c r="I40" i="3"/>
  <c r="H40" i="3"/>
  <c r="L39" i="3"/>
  <c r="K39" i="3"/>
  <c r="J39" i="3"/>
  <c r="I39" i="3"/>
  <c r="H39" i="3"/>
  <c r="L38" i="3"/>
  <c r="K38" i="3"/>
  <c r="J38" i="3"/>
  <c r="I38" i="3"/>
  <c r="H38" i="3"/>
  <c r="F37" i="3"/>
  <c r="E37" i="3"/>
  <c r="D37" i="3"/>
  <c r="C37" i="3"/>
  <c r="B37" i="3"/>
  <c r="L36" i="3"/>
  <c r="K36" i="3"/>
  <c r="J36" i="3"/>
  <c r="I36" i="3"/>
  <c r="H36" i="3"/>
  <c r="L35" i="3"/>
  <c r="K35" i="3"/>
  <c r="J35" i="3"/>
  <c r="I35" i="3"/>
  <c r="H35" i="3"/>
  <c r="L34" i="3"/>
  <c r="K34" i="3"/>
  <c r="J34" i="3"/>
  <c r="I34" i="3"/>
  <c r="H34" i="3"/>
  <c r="F33" i="3"/>
  <c r="E33" i="3"/>
  <c r="D33" i="3"/>
  <c r="C33" i="3"/>
  <c r="B33" i="3"/>
  <c r="L32" i="3"/>
  <c r="K32" i="3"/>
  <c r="J32" i="3"/>
  <c r="I32" i="3"/>
  <c r="H32" i="3"/>
  <c r="L31" i="3"/>
  <c r="K31" i="3"/>
  <c r="J31" i="3"/>
  <c r="I31" i="3"/>
  <c r="H31" i="3"/>
  <c r="L30" i="3"/>
  <c r="K30" i="3"/>
  <c r="J30" i="3"/>
  <c r="I30" i="3"/>
  <c r="H30" i="3"/>
  <c r="F29" i="3"/>
  <c r="E29" i="3"/>
  <c r="D29" i="3"/>
  <c r="C29" i="3"/>
  <c r="B29" i="3"/>
  <c r="L28" i="3"/>
  <c r="K28" i="3"/>
  <c r="J28" i="3"/>
  <c r="I28" i="3"/>
  <c r="H28" i="3"/>
  <c r="L27" i="3"/>
  <c r="K27" i="3"/>
  <c r="J27" i="3"/>
  <c r="I27" i="3"/>
  <c r="H27" i="3"/>
  <c r="L26" i="3"/>
  <c r="K26" i="3"/>
  <c r="J26" i="3"/>
  <c r="I26" i="3"/>
  <c r="H26" i="3"/>
  <c r="L21" i="3"/>
  <c r="K21" i="3"/>
  <c r="J21" i="3"/>
  <c r="I21" i="3"/>
  <c r="H21" i="3"/>
  <c r="F21" i="3"/>
  <c r="E21" i="3"/>
  <c r="D21" i="3"/>
  <c r="C21" i="3"/>
  <c r="B21" i="3"/>
  <c r="L16" i="3"/>
  <c r="K16" i="3"/>
  <c r="J16" i="3"/>
  <c r="I16" i="3"/>
  <c r="H16" i="3"/>
  <c r="F16" i="3"/>
  <c r="E16" i="3"/>
  <c r="D16" i="3"/>
  <c r="C16" i="3"/>
  <c r="B16" i="3"/>
  <c r="L6" i="3"/>
  <c r="K6" i="3"/>
  <c r="J6" i="3"/>
  <c r="I6" i="3"/>
  <c r="H6" i="3"/>
  <c r="F6" i="3"/>
  <c r="E6" i="3"/>
  <c r="D6" i="3"/>
  <c r="C6" i="3"/>
  <c r="B6" i="3"/>
</calcChain>
</file>

<file path=xl/sharedStrings.xml><?xml version="1.0" encoding="utf-8"?>
<sst xmlns="http://schemas.openxmlformats.org/spreadsheetml/2006/main" count="131" uniqueCount="40">
  <si>
    <t>%Area</t>
  </si>
  <si>
    <t>Transwell-间接 24h</t>
    <phoneticPr fontId="1" type="noConversion"/>
  </si>
  <si>
    <t>Transwell-直接 24h</t>
    <phoneticPr fontId="1" type="noConversion"/>
  </si>
  <si>
    <t>TIO2</t>
    <phoneticPr fontId="1" type="noConversion"/>
  </si>
  <si>
    <t>DOPA</t>
    <phoneticPr fontId="1" type="noConversion"/>
  </si>
  <si>
    <t>DOPA-P1</t>
    <phoneticPr fontId="1" type="noConversion"/>
  </si>
  <si>
    <t>DOPA-P2</t>
    <phoneticPr fontId="1" type="noConversion"/>
  </si>
  <si>
    <t>DOPA-P1@P2</t>
    <phoneticPr fontId="1" type="noConversion"/>
  </si>
  <si>
    <t xml:space="preserve">HH-间接 </t>
    <phoneticPr fontId="1" type="noConversion"/>
  </si>
  <si>
    <t xml:space="preserve">HH-直接 </t>
    <phoneticPr fontId="1" type="noConversion"/>
  </si>
  <si>
    <t>0h</t>
    <phoneticPr fontId="1" type="noConversion"/>
  </si>
  <si>
    <t>24h</t>
    <phoneticPr fontId="1" type="noConversion"/>
  </si>
  <si>
    <t xml:space="preserve">CG-间接 </t>
    <phoneticPr fontId="1" type="noConversion"/>
  </si>
  <si>
    <t>4h-Junctions</t>
    <phoneticPr fontId="1" type="noConversion"/>
  </si>
  <si>
    <t>4h-J</t>
    <phoneticPr fontId="1" type="noConversion"/>
  </si>
  <si>
    <t>24h-J</t>
    <phoneticPr fontId="1" type="noConversion"/>
  </si>
  <si>
    <t>4h-Branches</t>
    <phoneticPr fontId="1" type="noConversion"/>
  </si>
  <si>
    <t>4h-B</t>
    <phoneticPr fontId="1" type="noConversion"/>
  </si>
  <si>
    <t>24h-B</t>
    <phoneticPr fontId="1" type="noConversion"/>
  </si>
  <si>
    <t>24h-Junctions</t>
    <phoneticPr fontId="1" type="noConversion"/>
  </si>
  <si>
    <t>24h-Branches</t>
    <phoneticPr fontId="1" type="noConversion"/>
  </si>
  <si>
    <t>CG-直接</t>
    <phoneticPr fontId="1" type="noConversion"/>
  </si>
  <si>
    <r>
      <t>TiO</t>
    </r>
    <r>
      <rPr>
        <vertAlign val="subscript"/>
        <sz val="11"/>
        <color theme="1"/>
        <rFont val="等线"/>
        <family val="3"/>
        <charset val="134"/>
        <scheme val="minor"/>
      </rPr>
      <t>2</t>
    </r>
    <phoneticPr fontId="1" type="noConversion"/>
  </si>
  <si>
    <t>VEGF</t>
    <phoneticPr fontId="1" type="noConversion"/>
  </si>
  <si>
    <t>FGF-2</t>
    <phoneticPr fontId="1" type="noConversion"/>
  </si>
  <si>
    <r>
      <rPr>
        <b/>
        <sz val="11"/>
        <color theme="1"/>
        <rFont val="Calibri"/>
        <family val="2"/>
        <charset val="161"/>
      </rPr>
      <t>β</t>
    </r>
    <r>
      <rPr>
        <b/>
        <sz val="11"/>
        <color theme="1"/>
        <rFont val="等线"/>
        <family val="2"/>
        <charset val="128"/>
        <scheme val="minor"/>
      </rPr>
      <t>-actin（Avg.）</t>
    </r>
    <phoneticPr fontId="1" type="noConversion"/>
  </si>
  <si>
    <r>
      <t>VEGF/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1" type="noConversion"/>
  </si>
  <si>
    <r>
      <t>FGF-2/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1" type="noConversion"/>
  </si>
  <si>
    <t>COL-I</t>
    <phoneticPr fontId="1" type="noConversion"/>
  </si>
  <si>
    <t>OPN</t>
    <phoneticPr fontId="1" type="noConversion"/>
  </si>
  <si>
    <r>
      <t>COL-I/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1" type="noConversion"/>
  </si>
  <si>
    <r>
      <t>OPN/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1" type="noConversion"/>
  </si>
  <si>
    <t>P1</t>
    <phoneticPr fontId="1" type="noConversion"/>
  </si>
  <si>
    <t>P2</t>
    <phoneticPr fontId="1" type="noConversion"/>
  </si>
  <si>
    <t>P1@P2</t>
    <phoneticPr fontId="1" type="noConversion"/>
  </si>
  <si>
    <t xml:space="preserve"> </t>
  </si>
  <si>
    <t>Area</t>
  </si>
  <si>
    <t>MinThr</t>
  </si>
  <si>
    <t>MaxThr</t>
  </si>
  <si>
    <t>间接OPN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</si>
</sst>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0" formatCode="0.000_ "/>
    <numFmt numFmtId="181" formatCode="0_);[Red]\(0\)"/>
    <numFmt numFmtId="182" formatCode="0.00_ "/>
    <numFmt numFmtId="183" formatCode="0.000_);[Red]\(0.000\)"/>
  </numFmts>
  <fonts count="2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u/>
      <sz val="11"/>
      <color theme="10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theme="1"/>
      <name val="等线"/>
      <family val="2"/>
      <charset val="161"/>
      <scheme val="minor"/>
    </font>
    <font>
      <b/>
      <sz val="11"/>
      <color theme="1"/>
      <name val="Calibri"/>
      <family val="2"/>
      <charset val="161"/>
    </font>
    <font>
      <b/>
      <sz val="11"/>
      <color theme="1"/>
      <name val="等线"/>
      <family val="2"/>
      <charset val="128"/>
      <scheme val="minor"/>
    </font>
    <font>
      <sz val="11"/>
      <color theme="1"/>
      <name val="Calibri"/>
      <family val="3"/>
      <charset val="161"/>
    </font>
    <font>
      <sz val="11"/>
      <color rgb="FFFF0000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0" xfId="1" applyFont="1"/>
    <xf numFmtId="180" fontId="0" fillId="0" borderId="0" xfId="0" applyNumberFormat="1"/>
    <xf numFmtId="181" fontId="6" fillId="0" borderId="0" xfId="0" applyNumberFormat="1" applyFont="1"/>
    <xf numFmtId="181" fontId="7" fillId="0" borderId="0" xfId="0" applyNumberFormat="1" applyFont="1"/>
    <xf numFmtId="181" fontId="8" fillId="0" borderId="0" xfId="0" applyNumberFormat="1" applyFont="1"/>
    <xf numFmtId="181" fontId="9" fillId="0" borderId="0" xfId="0" applyNumberFormat="1" applyFont="1"/>
    <xf numFmtId="181" fontId="10" fillId="0" borderId="0" xfId="0" applyNumberFormat="1" applyFont="1"/>
    <xf numFmtId="181" fontId="0" fillId="0" borderId="0" xfId="0" applyNumberFormat="1"/>
    <xf numFmtId="0" fontId="0" fillId="0" borderId="0" xfId="0" applyAlignment="1">
      <alignment horizontal="left"/>
    </xf>
    <xf numFmtId="182" fontId="11" fillId="0" borderId="0" xfId="0" applyNumberFormat="1" applyFont="1" applyAlignment="1">
      <alignment horizontal="left"/>
    </xf>
    <xf numFmtId="18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82" fontId="0" fillId="0" borderId="0" xfId="0" applyNumberFormat="1"/>
    <xf numFmtId="182" fontId="0" fillId="0" borderId="0" xfId="0" applyNumberFormat="1" applyAlignment="1">
      <alignment horizontal="left"/>
    </xf>
    <xf numFmtId="0" fontId="12" fillId="0" borderId="0" xfId="0" applyFont="1" applyAlignment="1">
      <alignment horizontal="center" wrapText="1"/>
    </xf>
    <xf numFmtId="0" fontId="4" fillId="4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/>
    </xf>
    <xf numFmtId="0" fontId="13" fillId="6" borderId="0" xfId="1" applyFont="1" applyFill="1" applyAlignment="1">
      <alignment horizontal="center"/>
    </xf>
    <xf numFmtId="0" fontId="13" fillId="6" borderId="0" xfId="0" applyFont="1" applyFill="1" applyAlignment="1">
      <alignment horizontal="center"/>
    </xf>
    <xf numFmtId="0" fontId="14" fillId="5" borderId="0" xfId="0" applyFont="1" applyFill="1" applyAlignment="1">
      <alignment horizontal="center" vertical="center" wrapText="1"/>
    </xf>
    <xf numFmtId="0" fontId="4" fillId="0" borderId="0" xfId="0" applyFont="1"/>
    <xf numFmtId="182" fontId="11" fillId="0" borderId="0" xfId="0" applyNumberFormat="1" applyFont="1"/>
    <xf numFmtId="0" fontId="0" fillId="7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83" fontId="0" fillId="0" borderId="0" xfId="0" applyNumberFormat="1" applyAlignment="1">
      <alignment vertical="center"/>
    </xf>
    <xf numFmtId="183" fontId="14" fillId="0" borderId="0" xfId="0" applyNumberFormat="1" applyFont="1" applyAlignment="1">
      <alignment horizontal="center" vertical="center"/>
    </xf>
    <xf numFmtId="183" fontId="16" fillId="0" borderId="0" xfId="1" applyNumberFormat="1" applyFont="1" applyAlignment="1">
      <alignment horizontal="center" vertical="center"/>
    </xf>
    <xf numFmtId="183" fontId="16" fillId="0" borderId="0" xfId="1" applyNumberFormat="1" applyFont="1" applyAlignment="1">
      <alignment vertical="center"/>
    </xf>
    <xf numFmtId="183" fontId="14" fillId="0" borderId="0" xfId="0" applyNumberFormat="1" applyFont="1" applyAlignment="1">
      <alignment horizontal="center" vertical="center"/>
    </xf>
    <xf numFmtId="183" fontId="4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vertical="center"/>
    </xf>
    <xf numFmtId="183" fontId="0" fillId="0" borderId="0" xfId="0" applyNumberFormat="1" applyAlignment="1">
      <alignment horizontal="center" vertical="center"/>
    </xf>
    <xf numFmtId="183" fontId="16" fillId="0" borderId="0" xfId="0" applyNumberFormat="1" applyFont="1" applyAlignment="1">
      <alignment horizontal="right" vertical="center"/>
    </xf>
    <xf numFmtId="183" fontId="16" fillId="0" borderId="0" xfId="0" applyNumberFormat="1" applyFont="1" applyAlignment="1">
      <alignment vertical="center"/>
    </xf>
    <xf numFmtId="183" fontId="17" fillId="0" borderId="0" xfId="0" applyNumberFormat="1" applyFont="1" applyAlignment="1">
      <alignment vertical="center"/>
    </xf>
    <xf numFmtId="183" fontId="14" fillId="0" borderId="0" xfId="0" applyNumberFormat="1" applyFont="1" applyAlignment="1">
      <alignment vertical="center"/>
    </xf>
    <xf numFmtId="183" fontId="21" fillId="0" borderId="0" xfId="0" applyNumberFormat="1" applyFont="1" applyAlignment="1">
      <alignment vertical="center"/>
    </xf>
    <xf numFmtId="182" fontId="4" fillId="0" borderId="0" xfId="0" applyNumberFormat="1" applyFont="1"/>
    <xf numFmtId="182" fontId="21" fillId="0" borderId="0" xfId="0" applyNumberFormat="1" applyFont="1"/>
    <xf numFmtId="180" fontId="5" fillId="0" borderId="0" xfId="1" applyNumberFormat="1" applyFont="1"/>
    <xf numFmtId="180" fontId="4" fillId="0" borderId="0" xfId="0" applyNumberFormat="1" applyFont="1" applyAlignment="1">
      <alignment horizontal="center" vertical="center"/>
    </xf>
    <xf numFmtId="180" fontId="11" fillId="0" borderId="0" xfId="0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OPA-P1@P2" TargetMode="External"/><Relationship Id="rId3" Type="http://schemas.openxmlformats.org/officeDocument/2006/relationships/hyperlink" Target="mailto:DOPA-P1@P2" TargetMode="External"/><Relationship Id="rId7" Type="http://schemas.openxmlformats.org/officeDocument/2006/relationships/hyperlink" Target="mailto:DOPA-P1@P2" TargetMode="External"/><Relationship Id="rId2" Type="http://schemas.openxmlformats.org/officeDocument/2006/relationships/hyperlink" Target="mailto:DOPA-P1@P2" TargetMode="External"/><Relationship Id="rId1" Type="http://schemas.openxmlformats.org/officeDocument/2006/relationships/hyperlink" Target="mailto:DOPA-P1@P2" TargetMode="External"/><Relationship Id="rId6" Type="http://schemas.openxmlformats.org/officeDocument/2006/relationships/hyperlink" Target="mailto:DOPA-P1@P2" TargetMode="External"/><Relationship Id="rId5" Type="http://schemas.openxmlformats.org/officeDocument/2006/relationships/hyperlink" Target="mailto:DOPA-P1@P2" TargetMode="External"/><Relationship Id="rId4" Type="http://schemas.openxmlformats.org/officeDocument/2006/relationships/hyperlink" Target="mailto:DOPA-P1@P2" TargetMode="External"/><Relationship Id="rId9" Type="http://schemas.openxmlformats.org/officeDocument/2006/relationships/hyperlink" Target="mailto:DOPA-P1@P2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DOPA-P1@P2" TargetMode="External"/><Relationship Id="rId1" Type="http://schemas.openxmlformats.org/officeDocument/2006/relationships/hyperlink" Target="mailto:DOPA-P1@P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P1@P2" TargetMode="External"/><Relationship Id="rId1" Type="http://schemas.openxmlformats.org/officeDocument/2006/relationships/hyperlink" Target="mailto:P1@P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P1@P2" TargetMode="External"/><Relationship Id="rId1" Type="http://schemas.openxmlformats.org/officeDocument/2006/relationships/hyperlink" Target="mailto:P1@P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BC5AF-9F7E-4CDD-A887-CF7C787739D3}">
  <dimension ref="A1:AC60"/>
  <sheetViews>
    <sheetView workbookViewId="0">
      <selection activeCell="Q13" sqref="Q13"/>
    </sheetView>
  </sheetViews>
  <sheetFormatPr defaultRowHeight="13.8" x14ac:dyDescent="0.25"/>
  <cols>
    <col min="3" max="3" width="9.88671875" customWidth="1"/>
    <col min="4" max="4" width="10.88671875" customWidth="1"/>
    <col min="5" max="5" width="9" customWidth="1"/>
    <col min="6" max="6" width="14.5546875" customWidth="1"/>
    <col min="12" max="12" width="16.44140625" customWidth="1"/>
  </cols>
  <sheetData>
    <row r="1" spans="1:14" x14ac:dyDescent="0.25">
      <c r="B1" s="3" t="s">
        <v>1</v>
      </c>
      <c r="C1" s="3"/>
      <c r="D1" s="3"/>
      <c r="E1" s="3"/>
      <c r="F1" s="3"/>
      <c r="H1" s="4" t="s">
        <v>2</v>
      </c>
      <c r="I1" s="4"/>
      <c r="J1" s="4"/>
      <c r="K1" s="4"/>
      <c r="L1" s="4"/>
    </row>
    <row r="2" spans="1:14" x14ac:dyDescent="0.25">
      <c r="B2" s="2" t="s">
        <v>3</v>
      </c>
      <c r="C2" s="2" t="s">
        <v>4</v>
      </c>
      <c r="D2" s="2" t="s">
        <v>5</v>
      </c>
      <c r="E2" s="2" t="s">
        <v>6</v>
      </c>
      <c r="F2" s="5" t="s">
        <v>7</v>
      </c>
      <c r="H2" s="2" t="s">
        <v>3</v>
      </c>
      <c r="I2" s="2" t="s">
        <v>4</v>
      </c>
      <c r="J2" s="2" t="s">
        <v>5</v>
      </c>
      <c r="K2" s="2" t="s">
        <v>6</v>
      </c>
      <c r="L2" s="5" t="s">
        <v>7</v>
      </c>
      <c r="M2" s="6"/>
      <c r="N2" s="6"/>
    </row>
    <row r="3" spans="1:14" x14ac:dyDescent="0.25">
      <c r="B3" s="7">
        <v>88</v>
      </c>
      <c r="C3" s="7">
        <v>115</v>
      </c>
      <c r="D3" s="7">
        <v>252</v>
      </c>
      <c r="E3" s="7">
        <v>263</v>
      </c>
      <c r="F3" s="7">
        <v>255</v>
      </c>
      <c r="G3" s="8"/>
      <c r="H3" s="7">
        <v>75</v>
      </c>
      <c r="I3" s="7">
        <v>86</v>
      </c>
      <c r="J3" s="7">
        <v>264</v>
      </c>
      <c r="K3" s="7">
        <v>90</v>
      </c>
      <c r="L3" s="7">
        <v>284</v>
      </c>
    </row>
    <row r="4" spans="1:14" x14ac:dyDescent="0.25">
      <c r="B4" s="8">
        <v>70</v>
      </c>
      <c r="C4" s="8">
        <v>90</v>
      </c>
      <c r="D4" s="8">
        <v>230</v>
      </c>
      <c r="E4" s="8">
        <v>240</v>
      </c>
      <c r="F4" s="8">
        <v>252</v>
      </c>
      <c r="G4" s="8"/>
      <c r="H4" s="8">
        <v>81</v>
      </c>
      <c r="I4" s="8">
        <v>72</v>
      </c>
      <c r="J4" s="8">
        <v>255</v>
      </c>
      <c r="K4" s="8">
        <v>70</v>
      </c>
      <c r="L4" s="8">
        <v>239</v>
      </c>
    </row>
    <row r="5" spans="1:14" x14ac:dyDescent="0.25">
      <c r="B5" s="7">
        <v>82</v>
      </c>
      <c r="C5" s="7">
        <v>75</v>
      </c>
      <c r="D5" s="7">
        <v>230</v>
      </c>
      <c r="E5" s="7">
        <v>231</v>
      </c>
      <c r="F5" s="7">
        <v>231</v>
      </c>
      <c r="G5" s="8"/>
      <c r="H5" s="7">
        <v>74</v>
      </c>
      <c r="I5" s="7">
        <v>76</v>
      </c>
      <c r="J5" s="7">
        <v>249</v>
      </c>
      <c r="K5" s="7">
        <v>71</v>
      </c>
      <c r="L5" s="7">
        <v>241</v>
      </c>
    </row>
    <row r="6" spans="1:14" ht="15" x14ac:dyDescent="0.25">
      <c r="B6" s="9">
        <f>AVERAGE(B3:B5)</f>
        <v>80</v>
      </c>
      <c r="C6" s="9">
        <f t="shared" ref="C6:F6" si="0">AVERAGE(C3:C5)</f>
        <v>93.333333333333329</v>
      </c>
      <c r="D6" s="9">
        <f t="shared" si="0"/>
        <v>237.33333333333334</v>
      </c>
      <c r="E6" s="9">
        <f t="shared" si="0"/>
        <v>244.66666666666666</v>
      </c>
      <c r="F6" s="9">
        <f t="shared" si="0"/>
        <v>246</v>
      </c>
      <c r="G6" s="10"/>
      <c r="H6" s="9">
        <f>AVERAGE(H3:H5)</f>
        <v>76.666666666666671</v>
      </c>
      <c r="I6" s="9">
        <f t="shared" ref="I6:L6" si="1">AVERAGE(I3:I5)</f>
        <v>78</v>
      </c>
      <c r="J6" s="9">
        <f t="shared" si="1"/>
        <v>256</v>
      </c>
      <c r="K6" s="9">
        <f t="shared" si="1"/>
        <v>77</v>
      </c>
      <c r="L6" s="9">
        <f t="shared" si="1"/>
        <v>254.66666666666666</v>
      </c>
    </row>
    <row r="7" spans="1:14" ht="15.6" x14ac:dyDescent="0.3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 x14ac:dyDescent="0.2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4" x14ac:dyDescent="0.2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2" spans="1:14" x14ac:dyDescent="0.25">
      <c r="B12" s="3" t="s">
        <v>8</v>
      </c>
      <c r="C12" s="3"/>
      <c r="D12" s="3"/>
      <c r="E12" s="3"/>
      <c r="F12" s="3"/>
      <c r="H12" s="4" t="s">
        <v>9</v>
      </c>
      <c r="I12" s="4"/>
      <c r="J12" s="4"/>
      <c r="K12" s="4"/>
      <c r="L12" s="4"/>
    </row>
    <row r="13" spans="1:14" x14ac:dyDescent="0.25">
      <c r="B13" s="2" t="s">
        <v>3</v>
      </c>
      <c r="C13" s="2" t="s">
        <v>4</v>
      </c>
      <c r="D13" s="2" t="s">
        <v>5</v>
      </c>
      <c r="E13" s="2" t="s">
        <v>6</v>
      </c>
      <c r="F13" s="5" t="s">
        <v>7</v>
      </c>
      <c r="H13" s="2" t="s">
        <v>3</v>
      </c>
      <c r="I13" s="2" t="s">
        <v>4</v>
      </c>
      <c r="J13" s="2" t="s">
        <v>5</v>
      </c>
      <c r="K13" s="2" t="s">
        <v>6</v>
      </c>
      <c r="L13" s="5" t="s">
        <v>7</v>
      </c>
    </row>
    <row r="14" spans="1:14" x14ac:dyDescent="0.25">
      <c r="A14" s="6" t="s">
        <v>10</v>
      </c>
      <c r="B14" s="13">
        <v>431</v>
      </c>
      <c r="C14" s="13">
        <v>429</v>
      </c>
      <c r="D14" s="13">
        <v>432</v>
      </c>
      <c r="E14" s="13">
        <v>465</v>
      </c>
      <c r="F14" s="13">
        <v>468</v>
      </c>
      <c r="G14" s="13"/>
      <c r="H14" s="13">
        <v>693.01</v>
      </c>
      <c r="I14" s="13">
        <v>715.07</v>
      </c>
      <c r="J14" s="13">
        <v>727.02</v>
      </c>
      <c r="K14" s="13">
        <v>688.03</v>
      </c>
      <c r="L14" s="13">
        <v>735.02</v>
      </c>
      <c r="M14" s="6" t="s">
        <v>10</v>
      </c>
      <c r="N14" s="6"/>
    </row>
    <row r="15" spans="1:14" x14ac:dyDescent="0.25">
      <c r="A15" s="6" t="s">
        <v>11</v>
      </c>
      <c r="B15" s="13">
        <v>252</v>
      </c>
      <c r="C15" s="13">
        <v>264</v>
      </c>
      <c r="D15" s="13">
        <v>120</v>
      </c>
      <c r="E15" s="13">
        <v>180</v>
      </c>
      <c r="F15" s="13">
        <v>144</v>
      </c>
      <c r="G15" s="13"/>
      <c r="H15" s="13">
        <v>401.02</v>
      </c>
      <c r="I15" s="13">
        <v>393.86</v>
      </c>
      <c r="J15" s="13">
        <v>129.06</v>
      </c>
      <c r="K15" s="13">
        <v>427.03</v>
      </c>
      <c r="L15" s="13">
        <v>164.25</v>
      </c>
      <c r="M15" s="6" t="s">
        <v>11</v>
      </c>
      <c r="N15" s="6"/>
    </row>
    <row r="16" spans="1:14" x14ac:dyDescent="0.25">
      <c r="B16" s="14">
        <f>(B14-B15)/B14</f>
        <v>0.41531322505800466</v>
      </c>
      <c r="C16" s="14">
        <f t="shared" ref="C16:E16" si="2">(C14-C15)/C14</f>
        <v>0.38461538461538464</v>
      </c>
      <c r="D16" s="14">
        <f t="shared" si="2"/>
        <v>0.72222222222222221</v>
      </c>
      <c r="E16" s="14">
        <f t="shared" si="2"/>
        <v>0.61290322580645162</v>
      </c>
      <c r="F16" s="14">
        <f>(F14-F15)/F14</f>
        <v>0.69230769230769229</v>
      </c>
      <c r="G16" s="14"/>
      <c r="H16" s="14">
        <f t="shared" ref="H16:L16" si="3">(H14-H15)/H14</f>
        <v>0.42133591145870913</v>
      </c>
      <c r="I16" s="14">
        <f t="shared" si="3"/>
        <v>0.44920077754625426</v>
      </c>
      <c r="J16" s="14">
        <f t="shared" si="3"/>
        <v>0.82248081208219859</v>
      </c>
      <c r="K16" s="14">
        <f t="shared" si="3"/>
        <v>0.37934392395680422</v>
      </c>
      <c r="L16" s="14">
        <f t="shared" si="3"/>
        <v>0.77653669287910532</v>
      </c>
    </row>
    <row r="17" spans="1:29" x14ac:dyDescent="0.25">
      <c r="B17" s="15"/>
      <c r="C17" s="15"/>
      <c r="D17" s="15"/>
      <c r="E17" s="15"/>
      <c r="F17" s="15"/>
      <c r="G17" s="13"/>
      <c r="H17" s="13"/>
      <c r="I17" s="13"/>
      <c r="J17" s="13"/>
      <c r="K17" s="13"/>
      <c r="L17" s="13"/>
    </row>
    <row r="18" spans="1:29" x14ac:dyDescent="0.25">
      <c r="B18" s="15">
        <v>41.531322505800468</v>
      </c>
      <c r="C18" s="15">
        <v>38.461538461538467</v>
      </c>
      <c r="D18" s="15">
        <v>72.222222222222214</v>
      </c>
      <c r="E18" s="15">
        <v>61.29032258064516</v>
      </c>
      <c r="F18" s="15">
        <v>69.230769230769226</v>
      </c>
      <c r="G18" s="16"/>
      <c r="H18" s="15">
        <v>42.133591145870916</v>
      </c>
      <c r="I18" s="15">
        <v>44.920077754625424</v>
      </c>
      <c r="J18" s="15">
        <v>82.248081208219858</v>
      </c>
      <c r="K18" s="15">
        <v>37.934392395680419</v>
      </c>
      <c r="L18" s="15">
        <v>77.653669287910532</v>
      </c>
      <c r="O18" s="17"/>
      <c r="P18" s="17"/>
      <c r="Q18" s="17"/>
      <c r="R18" s="17"/>
      <c r="S18" s="17"/>
      <c r="U18" s="17"/>
      <c r="V18" s="17"/>
      <c r="W18" s="17"/>
      <c r="X18" s="17"/>
      <c r="Y18" s="17"/>
    </row>
    <row r="19" spans="1:29" x14ac:dyDescent="0.25">
      <c r="B19" s="18">
        <v>38.119999999999997</v>
      </c>
      <c r="C19" s="18">
        <v>45.22</v>
      </c>
      <c r="D19" s="18">
        <v>66.209999999999994</v>
      </c>
      <c r="E19" s="18">
        <v>70.010000000000005</v>
      </c>
      <c r="F19" s="18">
        <v>77.25</v>
      </c>
      <c r="G19" s="13"/>
      <c r="H19" s="16">
        <v>37.25</v>
      </c>
      <c r="I19" s="16">
        <v>39.409999999999997</v>
      </c>
      <c r="J19" s="16">
        <v>72.25</v>
      </c>
      <c r="K19" s="16">
        <v>46.74</v>
      </c>
      <c r="L19" s="16">
        <v>83.56</v>
      </c>
      <c r="O19" s="17"/>
      <c r="P19" s="17"/>
      <c r="Q19" s="17"/>
      <c r="R19" s="17"/>
      <c r="S19" s="17"/>
      <c r="U19" s="17"/>
      <c r="V19" s="17"/>
      <c r="W19" s="17"/>
      <c r="X19" s="17"/>
      <c r="Y19" s="17"/>
    </row>
    <row r="20" spans="1:29" x14ac:dyDescent="0.25">
      <c r="B20" s="18">
        <v>36.36</v>
      </c>
      <c r="C20" s="18">
        <v>32.409999999999997</v>
      </c>
      <c r="D20" s="18">
        <v>75.44</v>
      </c>
      <c r="E20" s="18">
        <v>63.14</v>
      </c>
      <c r="F20" s="18">
        <v>61.56</v>
      </c>
      <c r="G20" s="13"/>
      <c r="H20" s="16">
        <v>44.36</v>
      </c>
      <c r="I20" s="16">
        <v>41.25</v>
      </c>
      <c r="J20" s="16">
        <v>85.25</v>
      </c>
      <c r="K20" s="16">
        <v>43.58</v>
      </c>
      <c r="L20" s="16">
        <v>81.66</v>
      </c>
      <c r="O20" s="17"/>
      <c r="P20" s="17"/>
      <c r="Q20" s="17"/>
      <c r="R20" s="17"/>
      <c r="S20" s="17"/>
      <c r="U20" s="17"/>
      <c r="V20" s="17"/>
      <c r="W20" s="17"/>
      <c r="X20" s="17"/>
      <c r="Y20" s="17"/>
    </row>
    <row r="21" spans="1:29" x14ac:dyDescent="0.25">
      <c r="B21" s="14">
        <f>AVERAGE(B18:B20)</f>
        <v>38.670440835266824</v>
      </c>
      <c r="C21" s="14">
        <f t="shared" ref="C21:F21" si="4">AVERAGE(C18:C20)</f>
        <v>38.69717948717949</v>
      </c>
      <c r="D21" s="14">
        <f t="shared" si="4"/>
        <v>71.290740740740731</v>
      </c>
      <c r="E21" s="14">
        <f t="shared" si="4"/>
        <v>64.813440860215053</v>
      </c>
      <c r="F21" s="14">
        <f t="shared" si="4"/>
        <v>69.346923076923076</v>
      </c>
      <c r="G21" s="14"/>
      <c r="H21" s="14">
        <f t="shared" ref="H21:L21" si="5">AVERAGE(H18:H20)</f>
        <v>41.247863715290308</v>
      </c>
      <c r="I21" s="14">
        <f t="shared" si="5"/>
        <v>41.860025918208471</v>
      </c>
      <c r="J21" s="14">
        <f t="shared" si="5"/>
        <v>79.91602706940661</v>
      </c>
      <c r="K21" s="14">
        <f t="shared" si="5"/>
        <v>42.751464131893478</v>
      </c>
      <c r="L21" s="14">
        <f t="shared" si="5"/>
        <v>80.957889762636839</v>
      </c>
      <c r="O21" s="17"/>
      <c r="P21" s="17"/>
      <c r="Q21" s="17"/>
      <c r="R21" s="17"/>
      <c r="S21" s="17"/>
      <c r="U21" s="17"/>
      <c r="V21" s="17"/>
      <c r="W21" s="17"/>
      <c r="X21" s="17"/>
      <c r="Y21" s="17"/>
    </row>
    <row r="22" spans="1:29" x14ac:dyDescent="0.25">
      <c r="O22" s="2" t="s">
        <v>3</v>
      </c>
      <c r="P22" s="2" t="s">
        <v>4</v>
      </c>
      <c r="Q22" s="2" t="s">
        <v>5</v>
      </c>
      <c r="R22" s="2" t="s">
        <v>6</v>
      </c>
      <c r="S22" s="5" t="s">
        <v>7</v>
      </c>
    </row>
    <row r="24" spans="1:29" x14ac:dyDescent="0.25">
      <c r="B24" s="3" t="s">
        <v>12</v>
      </c>
      <c r="C24" s="3"/>
      <c r="D24" s="3"/>
      <c r="E24" s="3"/>
      <c r="F24" s="3"/>
      <c r="O24" s="19" t="s">
        <v>12</v>
      </c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x14ac:dyDescent="0.25">
      <c r="B25" s="2" t="s">
        <v>3</v>
      </c>
      <c r="C25" s="2" t="s">
        <v>4</v>
      </c>
      <c r="D25" s="2" t="s">
        <v>5</v>
      </c>
      <c r="E25" s="2" t="s">
        <v>6</v>
      </c>
      <c r="F25" s="5" t="s">
        <v>7</v>
      </c>
      <c r="O25" s="20" t="s">
        <v>3</v>
      </c>
      <c r="P25" s="20"/>
      <c r="Q25" s="20"/>
      <c r="R25" s="21" t="s">
        <v>4</v>
      </c>
      <c r="S25" s="21"/>
      <c r="T25" s="21"/>
      <c r="U25" s="3" t="s">
        <v>5</v>
      </c>
      <c r="V25" s="3"/>
      <c r="W25" s="3"/>
      <c r="X25" s="22" t="s">
        <v>6</v>
      </c>
      <c r="Y25" s="22"/>
      <c r="Z25" s="22"/>
      <c r="AA25" s="23" t="s">
        <v>7</v>
      </c>
      <c r="AB25" s="24"/>
      <c r="AC25" s="24"/>
    </row>
    <row r="26" spans="1:29" x14ac:dyDescent="0.25">
      <c r="A26" s="25" t="s">
        <v>13</v>
      </c>
      <c r="B26">
        <v>56</v>
      </c>
      <c r="C26">
        <v>67</v>
      </c>
      <c r="D26">
        <v>140</v>
      </c>
      <c r="E26">
        <v>125</v>
      </c>
      <c r="F26">
        <v>131</v>
      </c>
      <c r="H26" s="17">
        <f>B26/56.33</f>
        <v>0.99414166518728919</v>
      </c>
      <c r="I26" s="17">
        <f t="shared" ref="I26:L28" si="6">C26/56.33</f>
        <v>1.1894194922776495</v>
      </c>
      <c r="J26" s="17">
        <f t="shared" si="6"/>
        <v>2.485354162968223</v>
      </c>
      <c r="K26" s="17">
        <f t="shared" si="6"/>
        <v>2.2190662169359134</v>
      </c>
      <c r="L26" s="17">
        <f t="shared" si="6"/>
        <v>2.3255813953488373</v>
      </c>
      <c r="N26" s="26" t="s">
        <v>14</v>
      </c>
      <c r="O26" s="17">
        <v>0.99414166518728919</v>
      </c>
      <c r="P26" s="17">
        <v>0.90537901650985264</v>
      </c>
      <c r="Q26" s="17">
        <v>1.1006568436002131</v>
      </c>
      <c r="R26" s="17">
        <v>1.1894194922776495</v>
      </c>
      <c r="S26" s="17">
        <v>1.1006568436002131</v>
      </c>
      <c r="T26" s="17">
        <v>1.1894194922776495</v>
      </c>
      <c r="U26" s="17">
        <v>2.485354162968223</v>
      </c>
      <c r="V26" s="17">
        <v>2.148056097993964</v>
      </c>
      <c r="W26" s="17">
        <v>2.3610864548198118</v>
      </c>
      <c r="X26" s="17">
        <v>2.2190662169359134</v>
      </c>
      <c r="Y26" s="17">
        <v>2.2190662169359134</v>
      </c>
      <c r="Z26" s="17">
        <v>2.5208592224391975</v>
      </c>
      <c r="AA26" s="17">
        <v>2.3255813953488373</v>
      </c>
      <c r="AB26" s="17">
        <v>2.4676016332327357</v>
      </c>
      <c r="AC26" s="17">
        <v>2.183561157464939</v>
      </c>
    </row>
    <row r="27" spans="1:29" x14ac:dyDescent="0.25">
      <c r="A27" s="25"/>
      <c r="B27">
        <v>51</v>
      </c>
      <c r="C27">
        <v>62</v>
      </c>
      <c r="D27">
        <v>121</v>
      </c>
      <c r="E27">
        <v>125</v>
      </c>
      <c r="F27">
        <v>139</v>
      </c>
      <c r="H27" s="17">
        <f t="shared" ref="H27:H28" si="7">B27/56.33</f>
        <v>0.90537901650985264</v>
      </c>
      <c r="I27" s="17">
        <f t="shared" si="6"/>
        <v>1.1006568436002131</v>
      </c>
      <c r="J27" s="17">
        <f t="shared" si="6"/>
        <v>2.148056097993964</v>
      </c>
      <c r="K27" s="17">
        <f t="shared" si="6"/>
        <v>2.2190662169359134</v>
      </c>
      <c r="L27" s="17">
        <f t="shared" si="6"/>
        <v>2.4676016332327357</v>
      </c>
      <c r="N27" s="26" t="s">
        <v>15</v>
      </c>
      <c r="O27" s="17">
        <v>1.0742282009097068</v>
      </c>
      <c r="P27" s="17">
        <v>0.94841769089325467</v>
      </c>
      <c r="Q27" s="17">
        <v>0.97745088551243586</v>
      </c>
      <c r="R27" s="17">
        <v>0.80325171779734827</v>
      </c>
      <c r="S27" s="17">
        <v>1.0839059324494338</v>
      </c>
      <c r="T27" s="17">
        <v>0.9677731539727088</v>
      </c>
      <c r="U27" s="17">
        <v>1.7807026033097841</v>
      </c>
      <c r="V27" s="17">
        <v>1.8290912610084196</v>
      </c>
      <c r="W27" s="17">
        <v>1.7129584825316946</v>
      </c>
      <c r="X27" s="17">
        <v>1.7419916771508759</v>
      </c>
      <c r="Y27" s="17">
        <v>1.9258685764056906</v>
      </c>
      <c r="Z27" s="17">
        <v>1.6355366302138779</v>
      </c>
      <c r="AA27" s="17">
        <v>2.1097454756605054</v>
      </c>
      <c r="AB27" s="17">
        <v>1.7419916771508759</v>
      </c>
      <c r="AC27" s="17">
        <v>1.76134714023033</v>
      </c>
    </row>
    <row r="28" spans="1:29" x14ac:dyDescent="0.25">
      <c r="A28" s="25"/>
      <c r="B28">
        <v>62</v>
      </c>
      <c r="C28">
        <v>67</v>
      </c>
      <c r="D28">
        <v>133</v>
      </c>
      <c r="E28">
        <v>142</v>
      </c>
      <c r="F28">
        <v>123</v>
      </c>
      <c r="H28" s="17">
        <f t="shared" si="7"/>
        <v>1.1006568436002131</v>
      </c>
      <c r="I28" s="17">
        <f t="shared" si="6"/>
        <v>1.1894194922776495</v>
      </c>
      <c r="J28" s="17">
        <f t="shared" si="6"/>
        <v>2.3610864548198118</v>
      </c>
      <c r="K28" s="17">
        <f t="shared" si="6"/>
        <v>2.5208592224391975</v>
      </c>
      <c r="L28" s="17">
        <f t="shared" si="6"/>
        <v>2.183561157464939</v>
      </c>
    </row>
    <row r="29" spans="1:29" x14ac:dyDescent="0.25">
      <c r="B29" s="27">
        <f>AVERAGE(B26:B28)</f>
        <v>56.333333333333336</v>
      </c>
      <c r="C29" s="27">
        <f t="shared" ref="C29:F29" si="8">AVERAGE(C26:C28)</f>
        <v>65.333333333333329</v>
      </c>
      <c r="D29" s="27">
        <f t="shared" si="8"/>
        <v>131.33333333333334</v>
      </c>
      <c r="E29" s="27">
        <f t="shared" si="8"/>
        <v>130.66666666666666</v>
      </c>
      <c r="F29" s="27">
        <f t="shared" si="8"/>
        <v>131</v>
      </c>
      <c r="G29" s="17"/>
      <c r="H29" s="17"/>
      <c r="I29" s="17"/>
      <c r="J29" s="17"/>
      <c r="K29" s="17"/>
      <c r="L29" s="17"/>
    </row>
    <row r="30" spans="1:29" x14ac:dyDescent="0.25">
      <c r="A30" s="28" t="s">
        <v>16</v>
      </c>
      <c r="B30">
        <v>69</v>
      </c>
      <c r="C30">
        <v>84</v>
      </c>
      <c r="D30">
        <v>113</v>
      </c>
      <c r="E30">
        <v>105</v>
      </c>
      <c r="F30">
        <v>111</v>
      </c>
      <c r="H30" s="17">
        <f>B30/71.67</f>
        <v>0.96274591879447469</v>
      </c>
      <c r="I30" s="17">
        <f t="shared" ref="I30:L32" si="9">C30/71.67</f>
        <v>1.1720385098367518</v>
      </c>
      <c r="J30" s="17">
        <f t="shared" si="9"/>
        <v>1.5766708525184874</v>
      </c>
      <c r="K30" s="17">
        <f t="shared" si="9"/>
        <v>1.4650481372959396</v>
      </c>
      <c r="L30" s="17">
        <f t="shared" si="9"/>
        <v>1.5487651737128505</v>
      </c>
      <c r="N30" s="26" t="s">
        <v>17</v>
      </c>
      <c r="O30" s="17">
        <v>0.96274591879447469</v>
      </c>
      <c r="P30" s="17">
        <v>1.0046044370029301</v>
      </c>
      <c r="Q30" s="17">
        <v>1.032510115808567</v>
      </c>
      <c r="R30" s="17">
        <v>1.1720385098367518</v>
      </c>
      <c r="S30" s="17">
        <v>1.0743686340170224</v>
      </c>
      <c r="T30" s="17">
        <v>1.0604157946142039</v>
      </c>
      <c r="U30" s="17">
        <v>1.5766708525184874</v>
      </c>
      <c r="V30" s="17">
        <v>1.4231896190874842</v>
      </c>
      <c r="W30" s="17">
        <v>1.6743407283382168</v>
      </c>
      <c r="X30" s="17">
        <v>1.4650481372959396</v>
      </c>
      <c r="Y30" s="17">
        <v>1.7022464071438537</v>
      </c>
      <c r="Z30" s="17">
        <v>1.562718013115669</v>
      </c>
      <c r="AA30" s="17">
        <v>1.5487651737128505</v>
      </c>
      <c r="AB30" s="17">
        <v>1.7161992465466722</v>
      </c>
      <c r="AC30" s="17">
        <v>1.5069066555043951</v>
      </c>
    </row>
    <row r="31" spans="1:29" x14ac:dyDescent="0.25">
      <c r="A31" s="28"/>
      <c r="B31">
        <v>72</v>
      </c>
      <c r="C31">
        <v>77</v>
      </c>
      <c r="D31">
        <v>102</v>
      </c>
      <c r="E31">
        <v>122</v>
      </c>
      <c r="F31">
        <v>123</v>
      </c>
      <c r="H31" s="17">
        <f t="shared" ref="H31:H32" si="10">B31/71.67</f>
        <v>1.0046044370029301</v>
      </c>
      <c r="I31" s="17">
        <f t="shared" si="9"/>
        <v>1.0743686340170224</v>
      </c>
      <c r="J31" s="17">
        <f t="shared" si="9"/>
        <v>1.4231896190874842</v>
      </c>
      <c r="K31" s="17">
        <f t="shared" si="9"/>
        <v>1.7022464071438537</v>
      </c>
      <c r="L31" s="17">
        <f t="shared" si="9"/>
        <v>1.7161992465466722</v>
      </c>
      <c r="N31" s="26" t="s">
        <v>18</v>
      </c>
      <c r="O31" s="17">
        <v>1.0098053563588467</v>
      </c>
      <c r="P31" s="17">
        <v>0.90736133469925362</v>
      </c>
      <c r="Q31" s="17">
        <v>1.0829796575442705</v>
      </c>
      <c r="R31" s="17">
        <v>0.84882189375091466</v>
      </c>
      <c r="S31" s="17">
        <v>0.99517049612176212</v>
      </c>
      <c r="T31" s="17">
        <v>1.2000585394409484</v>
      </c>
      <c r="U31" s="17">
        <v>1.5951997658422363</v>
      </c>
      <c r="V31" s="17">
        <v>1.6976437875018293</v>
      </c>
      <c r="W31" s="17">
        <v>1.5073906044197278</v>
      </c>
      <c r="X31" s="17">
        <v>1.4634860237084737</v>
      </c>
      <c r="Y31" s="17">
        <v>1.6683740670276599</v>
      </c>
      <c r="Z31" s="17">
        <v>1.5073906044197278</v>
      </c>
      <c r="AA31" s="17">
        <v>1.6683740670276599</v>
      </c>
      <c r="AB31" s="17">
        <v>1.7561832284501684</v>
      </c>
      <c r="AC31" s="17">
        <v>1.5366603248938973</v>
      </c>
    </row>
    <row r="32" spans="1:29" x14ac:dyDescent="0.25">
      <c r="A32" s="28"/>
      <c r="B32">
        <v>74</v>
      </c>
      <c r="C32">
        <v>76</v>
      </c>
      <c r="D32">
        <v>120</v>
      </c>
      <c r="E32">
        <v>112</v>
      </c>
      <c r="F32">
        <v>108</v>
      </c>
      <c r="H32" s="17">
        <f t="shared" si="10"/>
        <v>1.032510115808567</v>
      </c>
      <c r="I32" s="17">
        <f t="shared" si="9"/>
        <v>1.0604157946142039</v>
      </c>
      <c r="J32" s="17">
        <f t="shared" si="9"/>
        <v>1.6743407283382168</v>
      </c>
      <c r="K32" s="17">
        <f t="shared" si="9"/>
        <v>1.562718013115669</v>
      </c>
      <c r="L32" s="17">
        <f t="shared" si="9"/>
        <v>1.5069066555043951</v>
      </c>
    </row>
    <row r="33" spans="1:29" x14ac:dyDescent="0.25">
      <c r="B33" s="27">
        <f>AVERAGE(B30:B32)</f>
        <v>71.666666666666671</v>
      </c>
      <c r="C33" s="27">
        <f t="shared" ref="C33:F33" si="11">AVERAGE(C30:C32)</f>
        <v>79</v>
      </c>
      <c r="D33" s="27">
        <f t="shared" si="11"/>
        <v>111.66666666666667</v>
      </c>
      <c r="E33" s="27">
        <f t="shared" si="11"/>
        <v>113</v>
      </c>
      <c r="F33" s="27">
        <f t="shared" si="11"/>
        <v>114</v>
      </c>
    </row>
    <row r="34" spans="1:29" x14ac:dyDescent="0.25">
      <c r="A34" s="29" t="s">
        <v>19</v>
      </c>
      <c r="B34">
        <v>111</v>
      </c>
      <c r="C34">
        <v>83</v>
      </c>
      <c r="D34">
        <v>184</v>
      </c>
      <c r="E34">
        <v>180</v>
      </c>
      <c r="F34">
        <v>218</v>
      </c>
      <c r="H34" s="17">
        <f>B34/103.33</f>
        <v>1.0742282009097068</v>
      </c>
      <c r="I34" s="17">
        <f t="shared" ref="I34:L36" si="12">C34/103.33</f>
        <v>0.80325171779734827</v>
      </c>
      <c r="J34" s="17">
        <f t="shared" si="12"/>
        <v>1.7807026033097841</v>
      </c>
      <c r="K34" s="17">
        <f t="shared" si="12"/>
        <v>1.7419916771508759</v>
      </c>
      <c r="L34" s="17">
        <f t="shared" si="12"/>
        <v>2.1097454756605054</v>
      </c>
    </row>
    <row r="35" spans="1:29" x14ac:dyDescent="0.25">
      <c r="A35" s="29"/>
      <c r="B35">
        <v>98</v>
      </c>
      <c r="C35">
        <v>112</v>
      </c>
      <c r="D35">
        <v>189</v>
      </c>
      <c r="E35">
        <v>199</v>
      </c>
      <c r="F35">
        <v>180</v>
      </c>
      <c r="H35" s="17">
        <f t="shared" ref="H35:H36" si="13">B35/103.33</f>
        <v>0.94841769089325467</v>
      </c>
      <c r="I35" s="17">
        <f t="shared" si="12"/>
        <v>1.0839059324494338</v>
      </c>
      <c r="J35" s="17">
        <f t="shared" si="12"/>
        <v>1.8290912610084196</v>
      </c>
      <c r="K35" s="17">
        <f t="shared" si="12"/>
        <v>1.9258685764056906</v>
      </c>
      <c r="L35" s="17">
        <f t="shared" si="12"/>
        <v>1.7419916771508759</v>
      </c>
    </row>
    <row r="36" spans="1:29" x14ac:dyDescent="0.25">
      <c r="A36" s="29"/>
      <c r="B36">
        <v>101</v>
      </c>
      <c r="C36">
        <v>100</v>
      </c>
      <c r="D36">
        <v>177</v>
      </c>
      <c r="E36">
        <v>169</v>
      </c>
      <c r="F36">
        <v>182</v>
      </c>
      <c r="H36" s="17">
        <f t="shared" si="13"/>
        <v>0.97745088551243586</v>
      </c>
      <c r="I36" s="17">
        <f t="shared" si="12"/>
        <v>0.9677731539727088</v>
      </c>
      <c r="J36" s="17">
        <f t="shared" si="12"/>
        <v>1.7129584825316946</v>
      </c>
      <c r="K36" s="17">
        <f t="shared" si="12"/>
        <v>1.6355366302138779</v>
      </c>
      <c r="L36" s="17">
        <f t="shared" si="12"/>
        <v>1.76134714023033</v>
      </c>
    </row>
    <row r="37" spans="1:29" x14ac:dyDescent="0.25">
      <c r="B37" s="27">
        <f>AVERAGE(B34:B36)</f>
        <v>103.33333333333333</v>
      </c>
      <c r="C37" s="27">
        <f t="shared" ref="C37:F37" si="14">AVERAGE(C34:C36)</f>
        <v>98.333333333333329</v>
      </c>
      <c r="D37" s="27">
        <f t="shared" si="14"/>
        <v>183.33333333333334</v>
      </c>
      <c r="E37" s="27">
        <f t="shared" si="14"/>
        <v>182.66666666666666</v>
      </c>
      <c r="F37" s="27">
        <f t="shared" si="14"/>
        <v>193.33333333333334</v>
      </c>
    </row>
    <row r="38" spans="1:29" x14ac:dyDescent="0.25">
      <c r="A38" s="28" t="s">
        <v>20</v>
      </c>
      <c r="B38">
        <v>69</v>
      </c>
      <c r="C38">
        <v>58</v>
      </c>
      <c r="D38">
        <v>109</v>
      </c>
      <c r="E38">
        <v>100</v>
      </c>
      <c r="F38">
        <v>114</v>
      </c>
      <c r="H38" s="17">
        <f>B38/68.33</f>
        <v>1.0098053563588467</v>
      </c>
      <c r="I38" s="17">
        <f t="shared" ref="I38:L40" si="15">C38/68.33</f>
        <v>0.84882189375091466</v>
      </c>
      <c r="J38" s="17">
        <f t="shared" si="15"/>
        <v>1.5951997658422363</v>
      </c>
      <c r="K38" s="17">
        <f t="shared" si="15"/>
        <v>1.4634860237084737</v>
      </c>
      <c r="L38" s="17">
        <f t="shared" si="15"/>
        <v>1.6683740670276599</v>
      </c>
    </row>
    <row r="39" spans="1:29" x14ac:dyDescent="0.25">
      <c r="A39" s="28"/>
      <c r="B39">
        <v>62</v>
      </c>
      <c r="C39">
        <v>68</v>
      </c>
      <c r="D39">
        <v>116</v>
      </c>
      <c r="E39">
        <v>114</v>
      </c>
      <c r="F39">
        <v>120</v>
      </c>
      <c r="H39" s="17">
        <f t="shared" ref="H39:H40" si="16">B39/68.33</f>
        <v>0.90736133469925362</v>
      </c>
      <c r="I39" s="17">
        <f t="shared" si="15"/>
        <v>0.99517049612176212</v>
      </c>
      <c r="J39" s="17">
        <f t="shared" si="15"/>
        <v>1.6976437875018293</v>
      </c>
      <c r="K39" s="17">
        <f t="shared" si="15"/>
        <v>1.6683740670276599</v>
      </c>
      <c r="L39" s="17">
        <f t="shared" si="15"/>
        <v>1.7561832284501684</v>
      </c>
    </row>
    <row r="40" spans="1:29" x14ac:dyDescent="0.25">
      <c r="A40" s="28"/>
      <c r="B40">
        <v>74</v>
      </c>
      <c r="C40">
        <v>82</v>
      </c>
      <c r="D40">
        <v>103</v>
      </c>
      <c r="E40">
        <v>103</v>
      </c>
      <c r="F40">
        <v>105</v>
      </c>
      <c r="H40" s="17">
        <f t="shared" si="16"/>
        <v>1.0829796575442705</v>
      </c>
      <c r="I40" s="17">
        <f t="shared" si="15"/>
        <v>1.2000585394409484</v>
      </c>
      <c r="J40" s="17">
        <f t="shared" si="15"/>
        <v>1.5073906044197278</v>
      </c>
      <c r="K40" s="17">
        <f t="shared" si="15"/>
        <v>1.5073906044197278</v>
      </c>
      <c r="L40" s="17">
        <f t="shared" si="15"/>
        <v>1.5366603248938973</v>
      </c>
    </row>
    <row r="41" spans="1:29" x14ac:dyDescent="0.25">
      <c r="B41" s="27">
        <f>AVERAGE(B38:B40)</f>
        <v>68.333333333333329</v>
      </c>
      <c r="C41" s="27">
        <f t="shared" ref="C41:F41" si="17">AVERAGE(C38:C40)</f>
        <v>69.333333333333329</v>
      </c>
      <c r="D41" s="27">
        <f t="shared" si="17"/>
        <v>109.33333333333333</v>
      </c>
      <c r="E41" s="27">
        <f t="shared" si="17"/>
        <v>105.66666666666667</v>
      </c>
      <c r="F41" s="27">
        <f t="shared" si="17"/>
        <v>113</v>
      </c>
    </row>
    <row r="43" spans="1:29" x14ac:dyDescent="0.25">
      <c r="B43" s="4" t="s">
        <v>21</v>
      </c>
      <c r="C43" s="4"/>
      <c r="D43" s="4"/>
      <c r="E43" s="4"/>
      <c r="F43" s="4"/>
      <c r="O43" s="19" t="s">
        <v>21</v>
      </c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spans="1:29" x14ac:dyDescent="0.25">
      <c r="B44" s="2" t="s">
        <v>3</v>
      </c>
      <c r="C44" s="2" t="s">
        <v>4</v>
      </c>
      <c r="D44" s="2" t="s">
        <v>5</v>
      </c>
      <c r="E44" s="2" t="s">
        <v>6</v>
      </c>
      <c r="F44" s="5" t="s">
        <v>7</v>
      </c>
      <c r="O44" s="20" t="s">
        <v>3</v>
      </c>
      <c r="P44" s="20"/>
      <c r="Q44" s="20"/>
      <c r="R44" s="21" t="s">
        <v>4</v>
      </c>
      <c r="S44" s="21"/>
      <c r="T44" s="21"/>
      <c r="U44" s="3" t="s">
        <v>5</v>
      </c>
      <c r="V44" s="3"/>
      <c r="W44" s="3"/>
      <c r="X44" s="22" t="s">
        <v>6</v>
      </c>
      <c r="Y44" s="22"/>
      <c r="Z44" s="22"/>
      <c r="AA44" s="23" t="s">
        <v>7</v>
      </c>
      <c r="AB44" s="24"/>
      <c r="AC44" s="24"/>
    </row>
    <row r="45" spans="1:29" x14ac:dyDescent="0.25">
      <c r="N45" s="26" t="s">
        <v>14</v>
      </c>
      <c r="O45" s="17">
        <v>0.82</v>
      </c>
      <c r="P45" s="17">
        <v>1.21</v>
      </c>
      <c r="Q45" s="17">
        <v>0.97</v>
      </c>
      <c r="R45" s="17">
        <v>1.1100000000000001</v>
      </c>
      <c r="S45" s="17">
        <v>1.0900000000000001</v>
      </c>
      <c r="T45" s="17">
        <v>0.71</v>
      </c>
      <c r="U45" s="17">
        <v>2.23</v>
      </c>
      <c r="V45" s="17">
        <v>1.98</v>
      </c>
      <c r="W45" s="17">
        <v>2.46</v>
      </c>
      <c r="X45" s="17">
        <v>1.22</v>
      </c>
      <c r="Y45" s="17">
        <v>0.89</v>
      </c>
      <c r="Z45" s="17">
        <v>0.89</v>
      </c>
      <c r="AA45" s="17">
        <v>2.5099999999999998</v>
      </c>
      <c r="AB45" s="17">
        <v>2.2999999999999998</v>
      </c>
      <c r="AC45" s="17">
        <v>2.11</v>
      </c>
    </row>
    <row r="46" spans="1:29" x14ac:dyDescent="0.25">
      <c r="A46" s="25" t="s">
        <v>13</v>
      </c>
      <c r="N46" s="26" t="s">
        <v>15</v>
      </c>
      <c r="O46" s="17">
        <v>0.75</v>
      </c>
      <c r="P46" s="17">
        <v>1.25</v>
      </c>
      <c r="Q46" s="17">
        <v>1.01</v>
      </c>
      <c r="R46" s="17">
        <v>1.23</v>
      </c>
      <c r="S46" s="17">
        <v>1.1399999999999999</v>
      </c>
      <c r="T46" s="17">
        <v>0.99</v>
      </c>
      <c r="U46" s="17">
        <v>3.25</v>
      </c>
      <c r="V46" s="17">
        <v>2.88</v>
      </c>
      <c r="W46" s="17">
        <v>2.99</v>
      </c>
      <c r="X46" s="17">
        <v>1.24</v>
      </c>
      <c r="Y46" s="17">
        <v>1.32</v>
      </c>
      <c r="Z46" s="17">
        <v>1.02</v>
      </c>
      <c r="AA46" s="17">
        <v>3.33</v>
      </c>
      <c r="AB46" s="17">
        <v>2.98</v>
      </c>
      <c r="AC46" s="17">
        <v>3.01</v>
      </c>
    </row>
    <row r="47" spans="1:29" x14ac:dyDescent="0.25">
      <c r="A47" s="25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:29" x14ac:dyDescent="0.25">
      <c r="A48" s="25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x14ac:dyDescent="0.25">
      <c r="N49" s="26" t="s">
        <v>17</v>
      </c>
      <c r="O49" s="17">
        <v>0.71</v>
      </c>
      <c r="P49" s="17">
        <v>1.18</v>
      </c>
      <c r="Q49" s="17">
        <v>1.1100000000000001</v>
      </c>
      <c r="R49" s="17">
        <v>0.82</v>
      </c>
      <c r="S49" s="17">
        <v>0.93</v>
      </c>
      <c r="T49" s="17">
        <v>1.1499999999999999</v>
      </c>
      <c r="U49" s="17">
        <v>1.56</v>
      </c>
      <c r="V49" s="17">
        <v>1.61</v>
      </c>
      <c r="W49" s="17">
        <v>1.44</v>
      </c>
      <c r="X49" s="17">
        <v>0.91</v>
      </c>
      <c r="Y49" s="17">
        <v>0.91</v>
      </c>
      <c r="Z49" s="17">
        <v>1.22</v>
      </c>
      <c r="AA49" s="17">
        <v>1.75</v>
      </c>
      <c r="AB49" s="17">
        <v>1.56</v>
      </c>
      <c r="AC49" s="17">
        <v>1.42</v>
      </c>
    </row>
    <row r="50" spans="1:29" x14ac:dyDescent="0.25">
      <c r="A50" s="28" t="s">
        <v>16</v>
      </c>
      <c r="N50" s="26" t="s">
        <v>18</v>
      </c>
      <c r="O50" s="17">
        <v>0.88</v>
      </c>
      <c r="P50" s="17">
        <v>1.22</v>
      </c>
      <c r="Q50" s="17">
        <v>0.91</v>
      </c>
      <c r="R50" s="17">
        <v>0.92</v>
      </c>
      <c r="S50" s="17">
        <v>0.91</v>
      </c>
      <c r="T50" s="17">
        <v>1.18</v>
      </c>
      <c r="U50" s="17">
        <v>1.66</v>
      </c>
      <c r="V50" s="17">
        <v>1.68</v>
      </c>
      <c r="W50" s="17">
        <v>1.44</v>
      </c>
      <c r="X50" s="17">
        <v>1.1200000000000001</v>
      </c>
      <c r="Y50" s="17">
        <v>1.22</v>
      </c>
      <c r="Z50" s="17">
        <v>1.05</v>
      </c>
      <c r="AA50" s="17">
        <v>1.77</v>
      </c>
      <c r="AB50" s="17">
        <v>1.55</v>
      </c>
      <c r="AC50" s="17">
        <v>1.64</v>
      </c>
    </row>
    <row r="51" spans="1:29" x14ac:dyDescent="0.25">
      <c r="A51" s="28"/>
    </row>
    <row r="52" spans="1:29" x14ac:dyDescent="0.25">
      <c r="A52" s="28"/>
    </row>
    <row r="54" spans="1:29" x14ac:dyDescent="0.25">
      <c r="A54" s="29" t="s">
        <v>19</v>
      </c>
    </row>
    <row r="55" spans="1:29" x14ac:dyDescent="0.25">
      <c r="A55" s="29"/>
    </row>
    <row r="56" spans="1:29" x14ac:dyDescent="0.25">
      <c r="A56" s="29"/>
    </row>
    <row r="58" spans="1:29" x14ac:dyDescent="0.25">
      <c r="A58" s="28" t="s">
        <v>20</v>
      </c>
    </row>
    <row r="59" spans="1:29" x14ac:dyDescent="0.25">
      <c r="A59" s="28"/>
    </row>
    <row r="60" spans="1:29" x14ac:dyDescent="0.25">
      <c r="A60" s="28"/>
    </row>
  </sheetData>
  <mergeCells count="26">
    <mergeCell ref="A46:A48"/>
    <mergeCell ref="A50:A52"/>
    <mergeCell ref="A54:A56"/>
    <mergeCell ref="A58:A60"/>
    <mergeCell ref="A30:A32"/>
    <mergeCell ref="A34:A36"/>
    <mergeCell ref="A38:A40"/>
    <mergeCell ref="B43:F43"/>
    <mergeCell ref="O43:AC43"/>
    <mergeCell ref="O44:Q44"/>
    <mergeCell ref="R44:T44"/>
    <mergeCell ref="U44:W44"/>
    <mergeCell ref="X44:Z44"/>
    <mergeCell ref="AA44:AC44"/>
    <mergeCell ref="O25:Q25"/>
    <mergeCell ref="R25:T25"/>
    <mergeCell ref="U25:W25"/>
    <mergeCell ref="X25:Z25"/>
    <mergeCell ref="AA25:AC25"/>
    <mergeCell ref="A26:A28"/>
    <mergeCell ref="B1:F1"/>
    <mergeCell ref="H1:L1"/>
    <mergeCell ref="B12:F12"/>
    <mergeCell ref="H12:L12"/>
    <mergeCell ref="B24:F24"/>
    <mergeCell ref="O24:AC24"/>
  </mergeCells>
  <phoneticPr fontId="1" type="noConversion"/>
  <hyperlinks>
    <hyperlink ref="F2" r:id="rId1" xr:uid="{9FF02D7B-4EE8-493A-9751-1308D104F860}"/>
    <hyperlink ref="L2" r:id="rId2" xr:uid="{AB6806C8-64DB-4C93-B4C9-8D5B0F9EDCE5}"/>
    <hyperlink ref="F13" r:id="rId3" xr:uid="{C74B3DB5-0C68-4017-9036-87345307A908}"/>
    <hyperlink ref="F25" r:id="rId4" xr:uid="{66007709-EADF-4367-8681-E683DA1BB735}"/>
    <hyperlink ref="F44" r:id="rId5" xr:uid="{E070713B-9932-428C-B949-8CCA98E0659F}"/>
    <hyperlink ref="L13" r:id="rId6" xr:uid="{0EE59FD7-F7FC-4656-A0AD-402D7277AAD0}"/>
    <hyperlink ref="S22" r:id="rId7" xr:uid="{4108C4E9-4435-43AE-A0BD-C762CD60B786}"/>
    <hyperlink ref="AA25" r:id="rId8" xr:uid="{2BB9DF57-9CD6-4F7D-AE58-4855F75D0598}"/>
    <hyperlink ref="AA44" r:id="rId9" xr:uid="{643C6A32-A113-43F6-8C95-E145587C8AC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6BAA-D0FB-408A-8C3A-856203848F58}">
  <dimension ref="A1:M29"/>
  <sheetViews>
    <sheetView tabSelected="1" workbookViewId="0">
      <selection activeCell="E35" sqref="E35"/>
    </sheetView>
  </sheetViews>
  <sheetFormatPr defaultColWidth="9.21875" defaultRowHeight="13.8" x14ac:dyDescent="0.25"/>
  <cols>
    <col min="1" max="1" width="16.6640625" style="30" customWidth="1"/>
    <col min="2" max="2" width="18" style="30" customWidth="1"/>
    <col min="3" max="3" width="18.109375" style="30" customWidth="1"/>
    <col min="4" max="4" width="14.44140625" style="30" customWidth="1"/>
    <col min="5" max="5" width="13.5546875" style="30" customWidth="1"/>
    <col min="6" max="6" width="14.21875" style="30" customWidth="1"/>
    <col min="7" max="7" width="10.77734375" style="30" customWidth="1"/>
    <col min="8" max="8" width="17" style="30" customWidth="1"/>
    <col min="9" max="9" width="16.21875" style="30" customWidth="1"/>
    <col min="10" max="10" width="16.88671875" style="30" customWidth="1"/>
    <col min="11" max="11" width="13.88671875" style="30" customWidth="1"/>
    <col min="12" max="12" width="15.77734375" style="30" customWidth="1"/>
    <col min="13" max="13" width="15.5546875" style="30" customWidth="1"/>
    <col min="14" max="16384" width="9.21875" style="30"/>
  </cols>
  <sheetData>
    <row r="1" spans="1:13" ht="16.2" x14ac:dyDescent="0.25">
      <c r="B1" s="31" t="s">
        <v>22</v>
      </c>
      <c r="C1" s="31" t="s">
        <v>4</v>
      </c>
      <c r="D1" s="31" t="s">
        <v>5</v>
      </c>
      <c r="E1" s="31" t="s">
        <v>6</v>
      </c>
      <c r="F1" s="32" t="s">
        <v>7</v>
      </c>
      <c r="G1" s="33"/>
      <c r="I1" s="31" t="s">
        <v>22</v>
      </c>
      <c r="J1" s="31" t="s">
        <v>4</v>
      </c>
      <c r="K1" s="31" t="s">
        <v>5</v>
      </c>
      <c r="L1" s="31" t="s">
        <v>6</v>
      </c>
      <c r="M1" s="32" t="s">
        <v>7</v>
      </c>
    </row>
    <row r="2" spans="1:13" x14ac:dyDescent="0.25">
      <c r="A2" s="34" t="s">
        <v>23</v>
      </c>
      <c r="B2" s="35">
        <v>35475.300000000003</v>
      </c>
      <c r="C2" s="35">
        <v>51092.978000000003</v>
      </c>
      <c r="D2" s="35">
        <v>107337.43399999999</v>
      </c>
      <c r="E2" s="35">
        <v>97640.312000000005</v>
      </c>
      <c r="F2" s="35">
        <v>118914.886</v>
      </c>
      <c r="H2" s="34" t="s">
        <v>24</v>
      </c>
      <c r="I2" s="36">
        <v>64914.614000000001</v>
      </c>
      <c r="J2" s="36">
        <v>58257.392</v>
      </c>
      <c r="K2" s="36">
        <v>96342.342000000004</v>
      </c>
      <c r="L2" s="36">
        <v>117588.02800000001</v>
      </c>
      <c r="M2" s="36">
        <v>102224.886</v>
      </c>
    </row>
    <row r="3" spans="1:13" x14ac:dyDescent="0.25">
      <c r="A3" s="37"/>
      <c r="B3" s="38">
        <v>32784.212</v>
      </c>
      <c r="C3" s="38">
        <v>39749.224999999999</v>
      </c>
      <c r="D3" s="38">
        <v>96215.985000000001</v>
      </c>
      <c r="E3" s="38">
        <v>112563.22500000001</v>
      </c>
      <c r="F3" s="38">
        <v>96881.887000000002</v>
      </c>
      <c r="H3" s="37"/>
      <c r="I3" s="39">
        <v>56877.695</v>
      </c>
      <c r="J3" s="39">
        <v>65338.258000000002</v>
      </c>
      <c r="K3" s="39">
        <v>112297.22500000001</v>
      </c>
      <c r="L3" s="39">
        <v>121487.228</v>
      </c>
      <c r="M3" s="30">
        <v>105875.363</v>
      </c>
    </row>
    <row r="4" spans="1:13" x14ac:dyDescent="0.25">
      <c r="A4" s="37"/>
      <c r="B4" s="38">
        <v>50236.889000000003</v>
      </c>
      <c r="C4" s="38">
        <v>39667.894999999997</v>
      </c>
      <c r="D4" s="38">
        <v>109763.887</v>
      </c>
      <c r="E4" s="38">
        <v>88756.585000000006</v>
      </c>
      <c r="F4" s="38">
        <v>96583.245999999999</v>
      </c>
      <c r="H4" s="37"/>
      <c r="I4" s="39">
        <v>69897.323999999993</v>
      </c>
      <c r="J4" s="39">
        <v>51487.231</v>
      </c>
      <c r="K4" s="39">
        <v>115865.785</v>
      </c>
      <c r="L4" s="39">
        <v>106225.36900000001</v>
      </c>
      <c r="M4" s="30">
        <v>120258.285</v>
      </c>
    </row>
    <row r="5" spans="1:13" ht="14.4" x14ac:dyDescent="0.25">
      <c r="A5" s="40" t="s">
        <v>25</v>
      </c>
      <c r="B5" s="36">
        <v>121665.806</v>
      </c>
      <c r="C5" s="36">
        <v>119083.51300000001</v>
      </c>
      <c r="D5" s="36">
        <v>116589.87699999999</v>
      </c>
      <c r="E5" s="36">
        <v>116798.463</v>
      </c>
      <c r="F5" s="36">
        <v>115702.371</v>
      </c>
      <c r="H5" s="40" t="s">
        <v>25</v>
      </c>
      <c r="I5" s="36">
        <v>121665.806</v>
      </c>
      <c r="J5" s="36">
        <v>119083.51300000001</v>
      </c>
      <c r="K5" s="36">
        <v>116589.87699999999</v>
      </c>
      <c r="L5" s="36">
        <v>116798.463</v>
      </c>
      <c r="M5" s="36">
        <v>115702.371</v>
      </c>
    </row>
    <row r="6" spans="1:13" x14ac:dyDescent="0.25">
      <c r="A6" s="41"/>
      <c r="H6" s="41"/>
    </row>
    <row r="7" spans="1:13" ht="14.4" x14ac:dyDescent="0.25">
      <c r="A7" s="41" t="s">
        <v>26</v>
      </c>
      <c r="B7" s="30">
        <f>B2/121665.806</f>
        <v>0.291579870847196</v>
      </c>
      <c r="C7" s="30">
        <f>C2/119083.513</f>
        <v>0.42905165217959268</v>
      </c>
      <c r="D7" s="30">
        <f>D2/116589.877</f>
        <v>0.92064111192089171</v>
      </c>
      <c r="E7" s="30">
        <f>E2/116798.463</f>
        <v>0.83597257611172504</v>
      </c>
      <c r="F7" s="30">
        <f>F2/115702.371</f>
        <v>1.0277653342125548</v>
      </c>
      <c r="H7" s="41" t="s">
        <v>27</v>
      </c>
      <c r="I7" s="30">
        <f>I2/121665.806</f>
        <v>0.53354854691054288</v>
      </c>
      <c r="J7" s="30">
        <f>J2/119083.513</f>
        <v>0.48921459010031049</v>
      </c>
      <c r="K7" s="30">
        <f>K2/116589.877</f>
        <v>0.82633539445281357</v>
      </c>
      <c r="L7" s="30">
        <f>L2/116798.463</f>
        <v>1.0067600632724081</v>
      </c>
      <c r="M7" s="30">
        <f>M2/115702.371</f>
        <v>0.88351591342929348</v>
      </c>
    </row>
    <row r="8" spans="1:13" x14ac:dyDescent="0.25">
      <c r="B8" s="30">
        <f t="shared" ref="B8:B9" si="0">B3/121665.806</f>
        <v>0.26946118287335391</v>
      </c>
      <c r="C8" s="30">
        <f t="shared" ref="C8:C9" si="1">C3/119083.513</f>
        <v>0.33379284838531759</v>
      </c>
      <c r="D8" s="30">
        <f t="shared" ref="D8:D9" si="2">D3/116589.877</f>
        <v>0.8252516211162999</v>
      </c>
      <c r="E8" s="30">
        <f t="shared" ref="E8:E9" si="3">E3/116798.463</f>
        <v>0.96373892351648505</v>
      </c>
      <c r="F8" s="30">
        <f t="shared" ref="F8:F9" si="4">F3/115702.371</f>
        <v>0.83733709311799676</v>
      </c>
      <c r="I8" s="30">
        <f t="shared" ref="I8:I9" si="5">I3/121665.806</f>
        <v>0.46749121112960862</v>
      </c>
      <c r="J8" s="30">
        <f t="shared" ref="J8:J9" si="6">J3/119083.513</f>
        <v>0.54867593635736966</v>
      </c>
      <c r="K8" s="30">
        <f t="shared" ref="K8:K9" si="7">K3/116589.877</f>
        <v>0.96318160623842164</v>
      </c>
      <c r="L8" s="30">
        <f t="shared" ref="L8:L9" si="8">L3/116798.463</f>
        <v>1.0401440642245439</v>
      </c>
      <c r="M8" s="30">
        <f t="shared" ref="M8:M9" si="9">M3/115702.371</f>
        <v>0.9150664941861909</v>
      </c>
    </row>
    <row r="9" spans="1:13" x14ac:dyDescent="0.25">
      <c r="B9" s="30">
        <f t="shared" si="0"/>
        <v>0.41290885789224957</v>
      </c>
      <c r="C9" s="30">
        <f t="shared" si="1"/>
        <v>0.33310988230587379</v>
      </c>
      <c r="D9" s="30">
        <f t="shared" si="2"/>
        <v>0.94145297880364009</v>
      </c>
      <c r="E9" s="30">
        <f t="shared" si="3"/>
        <v>0.75991226870853601</v>
      </c>
      <c r="F9" s="30">
        <f t="shared" si="4"/>
        <v>0.83475597920115219</v>
      </c>
      <c r="I9" s="30">
        <f t="shared" si="5"/>
        <v>0.57450261744043352</v>
      </c>
      <c r="J9" s="30">
        <f t="shared" si="6"/>
        <v>0.43236237916494785</v>
      </c>
      <c r="K9" s="30">
        <f t="shared" si="7"/>
        <v>0.99378940934983584</v>
      </c>
      <c r="L9" s="30">
        <f t="shared" si="8"/>
        <v>0.90947574370049722</v>
      </c>
      <c r="M9" s="30">
        <f t="shared" si="9"/>
        <v>1.039376150727283</v>
      </c>
    </row>
    <row r="10" spans="1:13" x14ac:dyDescent="0.25">
      <c r="B10" s="42">
        <f>AVERAGE(B7:B9)</f>
        <v>0.32464997053759981</v>
      </c>
      <c r="C10" s="42">
        <f t="shared" ref="C10:M10" si="10">AVERAGE(C7:C9)</f>
        <v>0.36531812762359467</v>
      </c>
      <c r="D10" s="42">
        <f t="shared" si="10"/>
        <v>0.8957819039469439</v>
      </c>
      <c r="E10" s="42">
        <f t="shared" si="10"/>
        <v>0.85320792277891544</v>
      </c>
      <c r="F10" s="42">
        <f t="shared" si="10"/>
        <v>0.89995280217723461</v>
      </c>
      <c r="G10" s="42"/>
      <c r="H10" s="42"/>
      <c r="I10" s="42">
        <f t="shared" si="10"/>
        <v>0.52518079182686173</v>
      </c>
      <c r="J10" s="42">
        <f t="shared" si="10"/>
        <v>0.49008430187420932</v>
      </c>
      <c r="K10" s="42">
        <f t="shared" si="10"/>
        <v>0.92776880334702361</v>
      </c>
      <c r="L10" s="42">
        <f t="shared" si="10"/>
        <v>0.98545995706581646</v>
      </c>
      <c r="M10" s="42">
        <f t="shared" si="10"/>
        <v>0.94598618611425567</v>
      </c>
    </row>
    <row r="15" spans="1:13" x14ac:dyDescent="0.25">
      <c r="A15" s="34" t="s">
        <v>28</v>
      </c>
      <c r="B15" s="36">
        <v>54259.635000000002</v>
      </c>
      <c r="C15" s="36">
        <v>76649.876999999993</v>
      </c>
      <c r="D15" s="36">
        <v>130864.51300000001</v>
      </c>
      <c r="E15" s="36">
        <v>112851.463</v>
      </c>
      <c r="F15" s="36">
        <v>117238.735</v>
      </c>
      <c r="H15" s="34" t="s">
        <v>29</v>
      </c>
      <c r="I15" s="36">
        <v>54444.785000000003</v>
      </c>
      <c r="J15" s="36">
        <v>52433.463000000003</v>
      </c>
      <c r="K15" s="36">
        <v>97772.926999999996</v>
      </c>
      <c r="L15" s="36">
        <v>108467.898</v>
      </c>
      <c r="M15" s="36">
        <v>111417.22</v>
      </c>
    </row>
    <row r="16" spans="1:13" x14ac:dyDescent="0.25">
      <c r="A16" s="37"/>
      <c r="B16" s="30">
        <v>68752.236000000004</v>
      </c>
      <c r="C16" s="30">
        <v>84587.269</v>
      </c>
      <c r="D16" s="30">
        <v>130257.36199999999</v>
      </c>
      <c r="E16" s="30">
        <v>120823.45699999999</v>
      </c>
      <c r="F16" s="30">
        <v>125369.258</v>
      </c>
      <c r="H16" s="37"/>
      <c r="I16" s="30">
        <v>43687.258000000002</v>
      </c>
      <c r="J16" s="30">
        <v>46278.279000000002</v>
      </c>
      <c r="K16" s="30">
        <v>98369.338000000003</v>
      </c>
      <c r="L16" s="30">
        <v>123883.992</v>
      </c>
      <c r="M16" s="30">
        <v>102523.22100000001</v>
      </c>
    </row>
    <row r="17" spans="1:13" x14ac:dyDescent="0.25">
      <c r="A17" s="37"/>
      <c r="B17" s="30">
        <v>66538.851999999999</v>
      </c>
      <c r="C17" s="30">
        <v>70785.254000000001</v>
      </c>
      <c r="D17" s="30">
        <v>121258.25599999999</v>
      </c>
      <c r="E17" s="30">
        <v>106358.254</v>
      </c>
      <c r="F17" s="30">
        <v>106358.254</v>
      </c>
      <c r="H17" s="37"/>
      <c r="I17" s="30">
        <v>43875.220999999998</v>
      </c>
      <c r="J17" s="30">
        <v>64369.889000000003</v>
      </c>
      <c r="K17" s="30">
        <v>118236.254</v>
      </c>
      <c r="L17" s="30">
        <v>112321.274</v>
      </c>
      <c r="M17" s="30">
        <v>125587.211</v>
      </c>
    </row>
    <row r="18" spans="1:13" ht="14.4" x14ac:dyDescent="0.25">
      <c r="A18" s="40" t="s">
        <v>25</v>
      </c>
      <c r="B18" s="36">
        <v>118684.321</v>
      </c>
      <c r="C18" s="36">
        <v>124799.371</v>
      </c>
      <c r="D18" s="36">
        <v>120594.685</v>
      </c>
      <c r="E18" s="36">
        <v>109922.777</v>
      </c>
      <c r="F18" s="36">
        <v>110737.25</v>
      </c>
      <c r="H18" s="40" t="s">
        <v>25</v>
      </c>
      <c r="I18" s="36">
        <v>118684.321</v>
      </c>
      <c r="J18" s="36">
        <v>124799.371</v>
      </c>
      <c r="K18" s="36">
        <v>120594.685</v>
      </c>
      <c r="L18" s="36">
        <v>109922.777</v>
      </c>
      <c r="M18" s="36">
        <v>110737.25</v>
      </c>
    </row>
    <row r="20" spans="1:13" ht="14.4" x14ac:dyDescent="0.25">
      <c r="A20" s="41" t="s">
        <v>30</v>
      </c>
      <c r="B20" s="30">
        <f>B15/118684.321</f>
        <v>0.45717609995005154</v>
      </c>
      <c r="C20" s="30">
        <f>C15/124799.371</f>
        <v>0.61418480226154337</v>
      </c>
      <c r="D20" s="30">
        <f>D15/120594.685</f>
        <v>1.0851598725101359</v>
      </c>
      <c r="E20" s="30">
        <f>E15/109922.777</f>
        <v>1.0266431223803598</v>
      </c>
      <c r="F20" s="30">
        <f>F15/110737.25</f>
        <v>1.058710912542979</v>
      </c>
      <c r="H20" s="41" t="s">
        <v>31</v>
      </c>
      <c r="I20" s="30">
        <f>I15/118684.321</f>
        <v>0.45873612067090147</v>
      </c>
      <c r="J20" s="30">
        <f>J15/124799.371</f>
        <v>0.42014204542745653</v>
      </c>
      <c r="K20" s="30">
        <f>K15/120594.685</f>
        <v>0.81075651882999655</v>
      </c>
      <c r="L20" s="30">
        <f>L15/109922.777</f>
        <v>0.98676453561576227</v>
      </c>
      <c r="M20" s="30">
        <f>M15/110737.25</f>
        <v>1.0061403908802142</v>
      </c>
    </row>
    <row r="21" spans="1:13" x14ac:dyDescent="0.25">
      <c r="B21" s="30">
        <f t="shared" ref="B21:B22" si="11">B16/118684.321</f>
        <v>0.57928659338245703</v>
      </c>
      <c r="C21" s="30">
        <f t="shared" ref="C21:C22" si="12">C16/124799.371</f>
        <v>0.67778602025165657</v>
      </c>
      <c r="D21" s="30">
        <f t="shared" ref="D21:D22" si="13">D16/120594.685</f>
        <v>1.0801252310580687</v>
      </c>
      <c r="E21" s="30">
        <f t="shared" ref="E21:E22" si="14">E16/109922.777</f>
        <v>1.099166708643105</v>
      </c>
      <c r="F21" s="30">
        <f t="shared" ref="F21:F22" si="15">F16/110737.25</f>
        <v>1.132132665385857</v>
      </c>
      <c r="I21" s="30">
        <f t="shared" ref="I21:I22" si="16">I16/118684.321</f>
        <v>0.36809628796713595</v>
      </c>
      <c r="J21" s="30">
        <f t="shared" ref="J21:J22" si="17">J16/124799.371</f>
        <v>0.37082141223291903</v>
      </c>
      <c r="K21" s="30">
        <f t="shared" ref="K21:K22" si="18">K16/120594.685</f>
        <v>0.81570210163076429</v>
      </c>
      <c r="L21" s="30">
        <f t="shared" ref="L21:L22" si="19">L16/109922.777</f>
        <v>1.1270093003563766</v>
      </c>
      <c r="M21" s="30">
        <f t="shared" ref="M21:M22" si="20">M16/110737.25</f>
        <v>0.92582415582832345</v>
      </c>
    </row>
    <row r="22" spans="1:13" x14ac:dyDescent="0.25">
      <c r="B22" s="30">
        <f t="shared" si="11"/>
        <v>0.56063725553099808</v>
      </c>
      <c r="C22" s="30">
        <f t="shared" si="12"/>
        <v>0.56719239394243426</v>
      </c>
      <c r="D22" s="30">
        <f t="shared" si="13"/>
        <v>1.0055024895997697</v>
      </c>
      <c r="E22" s="30">
        <f t="shared" si="14"/>
        <v>0.9675724804514354</v>
      </c>
      <c r="F22" s="30">
        <f t="shared" si="15"/>
        <v>0.96045598025957846</v>
      </c>
      <c r="I22" s="30">
        <f t="shared" si="16"/>
        <v>0.36968001021803037</v>
      </c>
      <c r="J22" s="30">
        <f t="shared" si="17"/>
        <v>0.51578696658655443</v>
      </c>
      <c r="K22" s="30">
        <f t="shared" si="18"/>
        <v>0.98044332550808522</v>
      </c>
      <c r="L22" s="30">
        <f t="shared" si="19"/>
        <v>1.0218198363019886</v>
      </c>
      <c r="M22" s="30">
        <f t="shared" si="20"/>
        <v>1.1341008648851221</v>
      </c>
    </row>
    <row r="23" spans="1:13" x14ac:dyDescent="0.25">
      <c r="B23" s="42">
        <f>AVERAGE(B20:B22)</f>
        <v>0.53236664962116886</v>
      </c>
      <c r="C23" s="42">
        <f t="shared" ref="C23:F23" si="21">AVERAGE(C20:C22)</f>
        <v>0.61972107215187799</v>
      </c>
      <c r="D23" s="42">
        <f t="shared" si="21"/>
        <v>1.056929197722658</v>
      </c>
      <c r="E23" s="42">
        <f t="shared" si="21"/>
        <v>1.0311274371583001</v>
      </c>
      <c r="F23" s="42">
        <f t="shared" si="21"/>
        <v>1.0504331860628049</v>
      </c>
      <c r="I23" s="42">
        <f>AVERAGE(I20:I22)</f>
        <v>0.3988374729520226</v>
      </c>
      <c r="J23" s="42">
        <f t="shared" ref="J23:M23" si="22">AVERAGE(J20:J22)</f>
        <v>0.43558347474897668</v>
      </c>
      <c r="K23" s="42">
        <f t="shared" si="22"/>
        <v>0.86896731532294869</v>
      </c>
      <c r="L23" s="42">
        <f t="shared" si="22"/>
        <v>1.0451978907580424</v>
      </c>
      <c r="M23" s="42">
        <f t="shared" si="22"/>
        <v>1.0220218038645532</v>
      </c>
    </row>
    <row r="29" spans="1:13" x14ac:dyDescent="0.25">
      <c r="L29" s="42"/>
    </row>
  </sheetData>
  <mergeCells count="4">
    <mergeCell ref="A2:A4"/>
    <mergeCell ref="H2:H4"/>
    <mergeCell ref="A15:A17"/>
    <mergeCell ref="H15:H17"/>
  </mergeCells>
  <phoneticPr fontId="1" type="noConversion"/>
  <hyperlinks>
    <hyperlink ref="F1" r:id="rId1" xr:uid="{B0740799-39CF-43A6-89E3-9C30BD78FD86}"/>
    <hyperlink ref="M1" r:id="rId2" xr:uid="{F619BADF-9EC2-49DC-8F46-B181C26C9DA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76215-7488-4233-8288-B70BC23E8006}">
  <dimension ref="A1:L10"/>
  <sheetViews>
    <sheetView workbookViewId="0">
      <selection activeCell="J31" sqref="J31"/>
    </sheetView>
  </sheetViews>
  <sheetFormatPr defaultRowHeight="13.8" x14ac:dyDescent="0.25"/>
  <sheetData>
    <row r="1" spans="1:12" x14ac:dyDescent="0.25">
      <c r="A1" t="s">
        <v>3</v>
      </c>
      <c r="B1" t="s">
        <v>4</v>
      </c>
      <c r="C1" t="s">
        <v>32</v>
      </c>
      <c r="D1" t="s">
        <v>33</v>
      </c>
      <c r="E1" s="5" t="s">
        <v>34</v>
      </c>
      <c r="H1" s="1" t="s">
        <v>35</v>
      </c>
      <c r="I1" s="1" t="s">
        <v>36</v>
      </c>
      <c r="J1" s="1" t="s">
        <v>0</v>
      </c>
      <c r="K1" s="1" t="s">
        <v>37</v>
      </c>
      <c r="L1" s="1" t="s">
        <v>38</v>
      </c>
    </row>
    <row r="2" spans="1:12" x14ac:dyDescent="0.25">
      <c r="A2" s="43">
        <v>8.2799999999999994</v>
      </c>
      <c r="B2" s="43">
        <v>8.74</v>
      </c>
      <c r="C2" s="43">
        <v>54.87</v>
      </c>
      <c r="D2" s="43">
        <v>55.54</v>
      </c>
      <c r="E2" s="43">
        <v>69.33</v>
      </c>
      <c r="H2" t="s">
        <v>3</v>
      </c>
      <c r="I2">
        <v>7.0000000000000007E-2</v>
      </c>
      <c r="J2">
        <v>8.2799999999999994</v>
      </c>
      <c r="K2">
        <v>0</v>
      </c>
      <c r="L2">
        <v>140</v>
      </c>
    </row>
    <row r="3" spans="1:12" x14ac:dyDescent="0.25">
      <c r="A3" s="17">
        <v>8.36</v>
      </c>
      <c r="B3" s="17">
        <v>5.21</v>
      </c>
      <c r="C3" s="17">
        <v>58.85</v>
      </c>
      <c r="D3" s="17">
        <v>60.22</v>
      </c>
      <c r="E3" s="17">
        <v>56.57</v>
      </c>
      <c r="H3" t="s">
        <v>4</v>
      </c>
      <c r="I3">
        <v>7.0000000000000007E-2</v>
      </c>
      <c r="J3">
        <v>8.74</v>
      </c>
      <c r="K3">
        <v>0</v>
      </c>
      <c r="L3">
        <v>140</v>
      </c>
    </row>
    <row r="4" spans="1:12" x14ac:dyDescent="0.25">
      <c r="A4" s="17">
        <v>4.21</v>
      </c>
      <c r="B4" s="17">
        <v>7.36</v>
      </c>
      <c r="C4" s="17">
        <v>48.28</v>
      </c>
      <c r="D4" s="17">
        <v>51.01</v>
      </c>
      <c r="E4" s="17">
        <v>56.68</v>
      </c>
      <c r="H4" t="s">
        <v>32</v>
      </c>
      <c r="I4">
        <v>0.47</v>
      </c>
      <c r="J4">
        <v>54.87</v>
      </c>
      <c r="K4">
        <v>0</v>
      </c>
      <c r="L4">
        <v>140</v>
      </c>
    </row>
    <row r="5" spans="1:12" x14ac:dyDescent="0.25">
      <c r="A5" s="27">
        <f>AVERAGE(A2:A4)</f>
        <v>6.95</v>
      </c>
      <c r="B5" s="27">
        <f t="shared" ref="B5:E5" si="0">AVERAGE(B2:B4)</f>
        <v>7.1033333333333326</v>
      </c>
      <c r="C5" s="27">
        <f t="shared" si="0"/>
        <v>54</v>
      </c>
      <c r="D5" s="27">
        <f t="shared" si="0"/>
        <v>55.589999999999996</v>
      </c>
      <c r="E5" s="27">
        <f t="shared" si="0"/>
        <v>60.860000000000007</v>
      </c>
      <c r="H5" t="s">
        <v>33</v>
      </c>
      <c r="I5">
        <v>0.49</v>
      </c>
      <c r="J5">
        <v>55.54</v>
      </c>
      <c r="K5">
        <v>0</v>
      </c>
      <c r="L5">
        <v>140</v>
      </c>
    </row>
    <row r="6" spans="1:12" x14ac:dyDescent="0.25">
      <c r="A6" s="17"/>
      <c r="B6" s="17"/>
      <c r="C6" s="17"/>
      <c r="D6" s="17"/>
      <c r="E6" s="17"/>
      <c r="H6" s="5" t="s">
        <v>34</v>
      </c>
      <c r="I6">
        <v>0.6</v>
      </c>
      <c r="J6">
        <v>69.33</v>
      </c>
      <c r="K6">
        <v>0</v>
      </c>
      <c r="L6">
        <v>140</v>
      </c>
    </row>
    <row r="7" spans="1:12" x14ac:dyDescent="0.25">
      <c r="A7" s="17"/>
      <c r="B7" s="17"/>
      <c r="C7" s="17"/>
      <c r="D7" s="17"/>
      <c r="E7" s="17"/>
    </row>
    <row r="8" spans="1:12" x14ac:dyDescent="0.25">
      <c r="A8" s="17"/>
      <c r="B8" s="17"/>
      <c r="C8" s="17"/>
      <c r="D8" s="17"/>
      <c r="E8" s="17"/>
    </row>
    <row r="9" spans="1:12" x14ac:dyDescent="0.25">
      <c r="A9" s="17"/>
      <c r="B9" s="17"/>
      <c r="C9" s="17"/>
      <c r="D9" s="17"/>
      <c r="E9" s="17"/>
    </row>
    <row r="10" spans="1:12" x14ac:dyDescent="0.25">
      <c r="A10" s="17"/>
      <c r="B10" s="17"/>
      <c r="C10" s="17"/>
      <c r="D10" s="17"/>
      <c r="E10" s="17"/>
    </row>
  </sheetData>
  <phoneticPr fontId="1" type="noConversion"/>
  <hyperlinks>
    <hyperlink ref="E1" r:id="rId1" xr:uid="{D2A3B8D7-C08C-4244-8E17-D7A993366234}"/>
    <hyperlink ref="H6" r:id="rId2" xr:uid="{457CB080-5943-4475-85CB-14D5C5834F0E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8942E-F133-4445-80FD-9608744C6FED}">
  <dimension ref="A1:L6"/>
  <sheetViews>
    <sheetView workbookViewId="0">
      <selection activeCell="M31" sqref="M31"/>
    </sheetView>
  </sheetViews>
  <sheetFormatPr defaultRowHeight="13.8" x14ac:dyDescent="0.25"/>
  <sheetData>
    <row r="1" spans="1:12" x14ac:dyDescent="0.25">
      <c r="A1" t="s">
        <v>3</v>
      </c>
      <c r="B1" t="s">
        <v>4</v>
      </c>
      <c r="C1" t="s">
        <v>32</v>
      </c>
      <c r="D1" t="s">
        <v>33</v>
      </c>
      <c r="E1" s="5" t="s">
        <v>34</v>
      </c>
      <c r="H1" s="1" t="s">
        <v>35</v>
      </c>
      <c r="I1" s="1" t="s">
        <v>36</v>
      </c>
      <c r="J1" s="1" t="s">
        <v>0</v>
      </c>
      <c r="K1" s="1" t="s">
        <v>37</v>
      </c>
      <c r="L1" s="1" t="s">
        <v>38</v>
      </c>
    </row>
    <row r="2" spans="1:12" x14ac:dyDescent="0.25">
      <c r="A2" s="43">
        <v>22.56</v>
      </c>
      <c r="B2" s="43">
        <v>21.33</v>
      </c>
      <c r="C2" s="43">
        <v>63.84</v>
      </c>
      <c r="D2" s="43">
        <v>66.010000000000005</v>
      </c>
      <c r="E2" s="43">
        <v>57.89</v>
      </c>
      <c r="H2" t="s">
        <v>3</v>
      </c>
      <c r="I2" s="1">
        <v>0.21</v>
      </c>
      <c r="J2" s="1">
        <v>22.56</v>
      </c>
      <c r="K2" s="1">
        <v>0</v>
      </c>
      <c r="L2" s="1">
        <v>127</v>
      </c>
    </row>
    <row r="3" spans="1:12" x14ac:dyDescent="0.25">
      <c r="A3" s="17">
        <v>18.21</v>
      </c>
      <c r="B3" s="17">
        <v>21.35</v>
      </c>
      <c r="C3" s="17">
        <v>56.21</v>
      </c>
      <c r="D3" s="17">
        <v>70.52</v>
      </c>
      <c r="E3" s="17">
        <v>63.57</v>
      </c>
      <c r="H3" t="s">
        <v>4</v>
      </c>
      <c r="I3">
        <v>0.18</v>
      </c>
      <c r="J3">
        <v>21.33</v>
      </c>
      <c r="K3">
        <v>0</v>
      </c>
      <c r="L3">
        <v>127</v>
      </c>
    </row>
    <row r="4" spans="1:12" x14ac:dyDescent="0.25">
      <c r="A4" s="17">
        <v>24.36</v>
      </c>
      <c r="B4" s="17">
        <v>17.88</v>
      </c>
      <c r="C4" s="17">
        <v>64.87</v>
      </c>
      <c r="D4" s="17">
        <v>61.25</v>
      </c>
      <c r="E4" s="17">
        <v>58.88</v>
      </c>
      <c r="H4" t="s">
        <v>32</v>
      </c>
      <c r="I4">
        <v>0.55000000000000004</v>
      </c>
      <c r="J4">
        <v>63.84</v>
      </c>
      <c r="K4">
        <v>0</v>
      </c>
      <c r="L4">
        <v>127</v>
      </c>
    </row>
    <row r="5" spans="1:12" x14ac:dyDescent="0.25">
      <c r="A5" s="44">
        <f>AVERAGE(A2:A4)</f>
        <v>21.709999999999997</v>
      </c>
      <c r="B5" s="44">
        <f t="shared" ref="B5:E5" si="0">AVERAGE(B2:B4)</f>
        <v>20.186666666666667</v>
      </c>
      <c r="C5" s="44">
        <f t="shared" si="0"/>
        <v>61.640000000000008</v>
      </c>
      <c r="D5" s="44">
        <f t="shared" si="0"/>
        <v>65.926666666666662</v>
      </c>
      <c r="E5" s="44">
        <f t="shared" si="0"/>
        <v>60.113333333333337</v>
      </c>
      <c r="H5" t="s">
        <v>33</v>
      </c>
      <c r="I5">
        <v>0.53</v>
      </c>
      <c r="J5">
        <v>66.010000000000005</v>
      </c>
      <c r="K5">
        <v>0</v>
      </c>
      <c r="L5">
        <v>127</v>
      </c>
    </row>
    <row r="6" spans="1:12" x14ac:dyDescent="0.25">
      <c r="H6" s="5" t="s">
        <v>34</v>
      </c>
      <c r="I6">
        <v>0.53</v>
      </c>
      <c r="J6">
        <v>57.89</v>
      </c>
      <c r="K6">
        <v>0</v>
      </c>
      <c r="L6">
        <v>113</v>
      </c>
    </row>
  </sheetData>
  <phoneticPr fontId="1" type="noConversion"/>
  <hyperlinks>
    <hyperlink ref="E1" r:id="rId1" xr:uid="{1D959137-DC64-420A-8EE0-BFD9CD945967}"/>
    <hyperlink ref="H6" r:id="rId2" xr:uid="{7928A3BB-18B5-49BB-A1EE-C59E0AC9883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7ABE5-98FC-4472-835F-8D0DA9880B35}">
  <dimension ref="A1:N7"/>
  <sheetViews>
    <sheetView workbookViewId="0">
      <selection activeCell="J32" sqref="J32"/>
    </sheetView>
  </sheetViews>
  <sheetFormatPr defaultRowHeight="13.8" x14ac:dyDescent="0.25"/>
  <cols>
    <col min="1" max="1" width="11.109375" style="6" customWidth="1"/>
    <col min="2" max="8" width="8.88671875" style="6"/>
    <col min="15" max="16384" width="8.88671875" style="6"/>
  </cols>
  <sheetData>
    <row r="1" spans="1:6" x14ac:dyDescent="0.25">
      <c r="B1" s="6" t="s">
        <v>3</v>
      </c>
      <c r="C1" s="6" t="s">
        <v>4</v>
      </c>
      <c r="D1" s="6" t="s">
        <v>32</v>
      </c>
      <c r="E1" s="6" t="s">
        <v>33</v>
      </c>
      <c r="F1" s="45" t="s">
        <v>34</v>
      </c>
    </row>
    <row r="2" spans="1:6" x14ac:dyDescent="0.25">
      <c r="A2" s="46" t="s">
        <v>39</v>
      </c>
      <c r="B2" s="6">
        <v>1.1990000000000001</v>
      </c>
      <c r="C2" s="6">
        <v>1.04</v>
      </c>
      <c r="D2" s="6">
        <v>2.1110000000000002</v>
      </c>
      <c r="E2" s="6">
        <v>1.9339999999999999</v>
      </c>
      <c r="F2" s="6">
        <v>1.835</v>
      </c>
    </row>
    <row r="3" spans="1:6" x14ac:dyDescent="0.25">
      <c r="A3" s="46"/>
      <c r="B3" s="6">
        <v>0.84599999999999997</v>
      </c>
      <c r="C3" s="6">
        <v>1.2170000000000001</v>
      </c>
      <c r="D3" s="6">
        <v>1.7889999999999999</v>
      </c>
      <c r="E3" s="6">
        <v>1.9059999999999999</v>
      </c>
      <c r="F3" s="6">
        <v>1.921</v>
      </c>
    </row>
    <row r="4" spans="1:6" x14ac:dyDescent="0.25">
      <c r="A4" s="46"/>
      <c r="B4" s="6">
        <v>0.94599999999999995</v>
      </c>
      <c r="C4" s="6">
        <v>0.99399999999999999</v>
      </c>
      <c r="D4" s="6">
        <v>2.2330000000000001</v>
      </c>
      <c r="E4" s="6">
        <v>1.8049999999999999</v>
      </c>
      <c r="F4" s="6">
        <v>2.1669999999999998</v>
      </c>
    </row>
    <row r="5" spans="1:6" x14ac:dyDescent="0.25">
      <c r="A5" s="46"/>
      <c r="B5" s="6">
        <v>0.86599999999999999</v>
      </c>
      <c r="C5" s="6">
        <v>0.96899999999999997</v>
      </c>
      <c r="D5" s="6">
        <v>2.0539999999999998</v>
      </c>
      <c r="E5" s="6">
        <v>2.218</v>
      </c>
      <c r="F5" s="6">
        <v>2.1320000000000001</v>
      </c>
    </row>
    <row r="6" spans="1:6" x14ac:dyDescent="0.25">
      <c r="A6" s="46"/>
      <c r="B6" s="6">
        <v>1.1419999999999999</v>
      </c>
      <c r="C6" s="6">
        <v>1.1240000000000001</v>
      </c>
      <c r="D6" s="6">
        <v>1.8009999999999999</v>
      </c>
      <c r="E6" s="6">
        <v>2.29</v>
      </c>
      <c r="F6" s="6">
        <v>2.2389999999999999</v>
      </c>
    </row>
    <row r="7" spans="1:6" x14ac:dyDescent="0.25">
      <c r="B7" s="47">
        <f>SUM(B2:B6)</f>
        <v>4.9989999999999997</v>
      </c>
      <c r="C7" s="47">
        <f>SUM(C2:C6)</f>
        <v>5.3440000000000012</v>
      </c>
      <c r="D7" s="47">
        <f>SUM(D2:D6)</f>
        <v>9.9880000000000013</v>
      </c>
      <c r="E7" s="47">
        <f>SUM(E2:E6)</f>
        <v>10.152999999999999</v>
      </c>
      <c r="F7" s="47">
        <f>SUM(F2:F6)</f>
        <v>10.294</v>
      </c>
    </row>
  </sheetData>
  <mergeCells count="1">
    <mergeCell ref="A2:A6"/>
  </mergeCells>
  <phoneticPr fontId="1" type="noConversion"/>
  <hyperlinks>
    <hyperlink ref="F1" r:id="rId1" xr:uid="{94DD2367-E2F0-472A-8B47-0FD80BE5DAA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Transwell+wound+tube</vt:lpstr>
      <vt:lpstr>WB</vt:lpstr>
      <vt:lpstr>ALP</vt:lpstr>
      <vt:lpstr>ARS</vt:lpstr>
      <vt:lpstr>IF-OPN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2024-09-21T09:15:08Z</dcterms:modified>
</cp:coreProperties>
</file>